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0" windowWidth="17265" windowHeight="6315" tabRatio="841" activeTab="0"/>
  </bookViews>
  <sheets>
    <sheet name="01.09.2018г" sheetId="1" r:id="rId1"/>
  </sheets>
  <definedNames/>
  <calcPr fullCalcOnLoad="1"/>
</workbook>
</file>

<file path=xl/sharedStrings.xml><?xml version="1.0" encoding="utf-8"?>
<sst xmlns="http://schemas.openxmlformats.org/spreadsheetml/2006/main" count="186" uniqueCount="76">
  <si>
    <t>Утверждаю:</t>
  </si>
  <si>
    <t>ШТАТНОЕ РАСПИСАНИЕ</t>
  </si>
  <si>
    <t>(наименование учреждения)</t>
  </si>
  <si>
    <t>Наименование</t>
  </si>
  <si>
    <t>БДО (17697,00 тенге)</t>
  </si>
  <si>
    <t>Должностной оклад (в тенге)</t>
  </si>
  <si>
    <t>Месячный фонд заработной платы                 (в тенге)</t>
  </si>
  <si>
    <t>Годовой ФЗП                 (в тенге)</t>
  </si>
  <si>
    <t>%</t>
  </si>
  <si>
    <t>Сумма</t>
  </si>
  <si>
    <t xml:space="preserve">Сумма </t>
  </si>
  <si>
    <t>АДМИНИСТРАТИВНО - УПРАВЛЕНЧЕСКИЙ ПЕРСОНАЛ</t>
  </si>
  <si>
    <t>Бухгалтер</t>
  </si>
  <si>
    <t>ИТОГО ПО АУП</t>
  </si>
  <si>
    <t>Библиотекарь</t>
  </si>
  <si>
    <t>Методист</t>
  </si>
  <si>
    <t>ИТОГО ПО УВП:</t>
  </si>
  <si>
    <t>МЛАДШИЙ ОБСЛУЖИВАЮЩИЙ ПЕРСОНАЛ</t>
  </si>
  <si>
    <t>Водитель</t>
  </si>
  <si>
    <t>Дворник</t>
  </si>
  <si>
    <t>ИТОГО ПО МОП</t>
  </si>
  <si>
    <t>ВСЕГО:</t>
  </si>
  <si>
    <t>(подпись)</t>
  </si>
  <si>
    <t>(расшифровка подписи)</t>
  </si>
  <si>
    <t>Сельские 25%</t>
  </si>
  <si>
    <t>За особые условия труда 10%</t>
  </si>
  <si>
    <t>Звено</t>
  </si>
  <si>
    <t>Блок</t>
  </si>
  <si>
    <t>Ступень</t>
  </si>
  <si>
    <t>А</t>
  </si>
  <si>
    <t>А1</t>
  </si>
  <si>
    <t>Кол-во штатных ед.</t>
  </si>
  <si>
    <t>1</t>
  </si>
  <si>
    <t xml:space="preserve">Доплаты и надбавки </t>
  </si>
  <si>
    <t>Коэф.</t>
  </si>
  <si>
    <t>Плотник</t>
  </si>
  <si>
    <t>Зам. Зав. по учебной работе</t>
  </si>
  <si>
    <t>ОСНОВНОЙ ПЕРСОНАЛ</t>
  </si>
  <si>
    <t>А2</t>
  </si>
  <si>
    <t>С</t>
  </si>
  <si>
    <t>В</t>
  </si>
  <si>
    <t>В4</t>
  </si>
  <si>
    <t>Д</t>
  </si>
  <si>
    <t>3-1</t>
  </si>
  <si>
    <t>3-2</t>
  </si>
  <si>
    <t>Руководитель</t>
  </si>
  <si>
    <t>За ученную степень</t>
  </si>
  <si>
    <t>кол-во ед.</t>
  </si>
  <si>
    <t>Сумма в тенге кандидат наук, доктор философии       (1-МРЗП)</t>
  </si>
  <si>
    <t>3</t>
  </si>
  <si>
    <t>зам. руководителя по УМР</t>
  </si>
  <si>
    <t>зам.руководителя по производству</t>
  </si>
  <si>
    <t>зав.отделом</t>
  </si>
  <si>
    <t>зав.клубом СЮТур</t>
  </si>
  <si>
    <t>зав.массовым отд.</t>
  </si>
  <si>
    <t>методист</t>
  </si>
  <si>
    <t>ПДО</t>
  </si>
  <si>
    <t>Механик по обслуживанию тур.инвентаря</t>
  </si>
  <si>
    <t xml:space="preserve">Рабочий по обслуживанию зданий </t>
  </si>
  <si>
    <t>Уборщик помещения</t>
  </si>
  <si>
    <t>Сторож</t>
  </si>
  <si>
    <t>Вахтёр</t>
  </si>
  <si>
    <t>секретарь</t>
  </si>
  <si>
    <t>ГККП "Детско-юношеский центр экологии и туризма" отдела образования города Павлодара, акимата города Павлодара</t>
  </si>
  <si>
    <t>зав. по хозяйственной работе</t>
  </si>
  <si>
    <t>зав.метод.отд.</t>
  </si>
  <si>
    <t>Согласовано:</t>
  </si>
  <si>
    <t>"___" __________________201____ г.</t>
  </si>
  <si>
    <t>штат в количестве: 65,39 ед. с месячным фондом заработной  платы: 4 063 781 (четыре миллиона шестьдесят три тысячи семьсот восемьдесят один) тенге 16 тиын</t>
  </si>
  <si>
    <t>зав. отделом</t>
  </si>
  <si>
    <t>Шумилова Н.А.</t>
  </si>
  <si>
    <t xml:space="preserve">В2 </t>
  </si>
  <si>
    <t>на 01 сентября 2018года.</t>
  </si>
  <si>
    <t>Руководитель: ______________________________Сейтканов С.Б.</t>
  </si>
  <si>
    <t>И.о. руководителя отдела образования города</t>
  </si>
  <si>
    <t>Павлодара ________________Маликова А.К.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</si>
</sst>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;@"/>
    <numFmt numFmtId="181" formatCode="0.0%"/>
    <numFmt numFmtId="182" formatCode="0.0000"/>
    <numFmt numFmtId="183" formatCode="0.000"/>
    <numFmt numFmtId="184" formatCode="0.0"/>
    <numFmt numFmtId="185" formatCode="0.00000"/>
    <numFmt numFmtId="186" formatCode="_-* #,##0.0_р_._-;\-* #,##0.0_р_._-;_-* &quot;-&quot;??_р_._-;_-@_-"/>
    <numFmt numFmtId="187" formatCode="_-* #,##0.000_р_._-;\-* #,##0.000_р_._-;_-* &quot;-&quot;??_р_._-;_-@_-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6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color indexed="63"/>
      <name val="Times New Roman"/>
      <family val="1"/>
    </font>
    <font>
      <b/>
      <i/>
      <u val="single"/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10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u val="single"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43" fontId="1" fillId="0" borderId="12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Border="1" applyAlignment="1">
      <alignment horizontal="center"/>
    </xf>
    <xf numFmtId="43" fontId="1" fillId="0" borderId="0" xfId="0" applyNumberFormat="1" applyFont="1" applyFill="1" applyBorder="1" applyAlignment="1">
      <alignment/>
    </xf>
    <xf numFmtId="43" fontId="9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7" fillId="0" borderId="12" xfId="0" applyFont="1" applyFill="1" applyBorder="1" applyAlignment="1" applyProtection="1">
      <alignment horizontal="center"/>
      <protection locked="0"/>
    </xf>
    <xf numFmtId="0" fontId="17" fillId="0" borderId="12" xfId="0" applyFont="1" applyFill="1" applyBorder="1" applyAlignment="1">
      <alignment horizontal="left"/>
    </xf>
    <xf numFmtId="43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>
      <alignment horizontal="center"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2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0" fontId="11" fillId="0" borderId="16" xfId="0" applyFont="1" applyFill="1" applyBorder="1" applyAlignment="1">
      <alignment vertical="center" wrapText="1"/>
    </xf>
    <xf numFmtId="2" fontId="10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3" fontId="1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43" fontId="1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2" fontId="14" fillId="0" borderId="20" xfId="0" applyNumberFormat="1" applyFont="1" applyFill="1" applyBorder="1" applyAlignment="1">
      <alignment horizontal="center"/>
    </xf>
    <xf numFmtId="43" fontId="18" fillId="0" borderId="21" xfId="0" applyNumberFormat="1" applyFont="1" applyFill="1" applyBorder="1" applyAlignment="1" applyProtection="1">
      <alignment horizontal="center"/>
      <protection/>
    </xf>
    <xf numFmtId="2" fontId="14" fillId="0" borderId="0" xfId="0" applyNumberFormat="1" applyFont="1" applyFill="1" applyAlignment="1">
      <alignment horizontal="center"/>
    </xf>
    <xf numFmtId="2" fontId="16" fillId="0" borderId="20" xfId="0" applyNumberFormat="1" applyFont="1" applyFill="1" applyBorder="1" applyAlignment="1" applyProtection="1">
      <alignment horizontal="center"/>
      <protection/>
    </xf>
    <xf numFmtId="43" fontId="16" fillId="0" borderId="21" xfId="0" applyNumberFormat="1" applyFont="1" applyFill="1" applyBorder="1" applyAlignment="1" applyProtection="1">
      <alignment horizontal="center" vertical="center" wrapText="1"/>
      <protection/>
    </xf>
    <xf numFmtId="2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 applyProtection="1">
      <alignment wrapText="1"/>
      <protection locked="0"/>
    </xf>
    <xf numFmtId="0" fontId="19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 applyProtection="1">
      <alignment horizontal="center"/>
      <protection locked="0"/>
    </xf>
    <xf numFmtId="43" fontId="19" fillId="34" borderId="12" xfId="0" applyNumberFormat="1" applyFont="1" applyFill="1" applyBorder="1" applyAlignment="1" applyProtection="1">
      <alignment horizontal="center"/>
      <protection/>
    </xf>
    <xf numFmtId="10" fontId="19" fillId="34" borderId="12" xfId="0" applyNumberFormat="1" applyFont="1" applyFill="1" applyBorder="1" applyAlignment="1" applyProtection="1">
      <alignment horizontal="center"/>
      <protection/>
    </xf>
    <xf numFmtId="43" fontId="19" fillId="34" borderId="17" xfId="0" applyNumberFormat="1" applyFont="1" applyFill="1" applyBorder="1" applyAlignment="1" applyProtection="1">
      <alignment horizontal="center"/>
      <protection/>
    </xf>
    <xf numFmtId="0" fontId="1" fillId="35" borderId="12" xfId="0" applyFont="1" applyFill="1" applyBorder="1" applyAlignment="1">
      <alignment horizontal="center" vertical="center"/>
    </xf>
    <xf numFmtId="0" fontId="19" fillId="34" borderId="12" xfId="0" applyFont="1" applyFill="1" applyBorder="1" applyAlignment="1" applyProtection="1">
      <alignment horizontal="center"/>
      <protection locked="0"/>
    </xf>
    <xf numFmtId="43" fontId="19" fillId="34" borderId="12" xfId="0" applyNumberFormat="1" applyFont="1" applyFill="1" applyBorder="1" applyAlignment="1">
      <alignment horizontal="center"/>
    </xf>
    <xf numFmtId="0" fontId="19" fillId="34" borderId="23" xfId="0" applyFont="1" applyFill="1" applyBorder="1" applyAlignment="1">
      <alignment horizontal="center" vertical="center" wrapText="1"/>
    </xf>
    <xf numFmtId="2" fontId="19" fillId="34" borderId="22" xfId="0" applyNumberFormat="1" applyFont="1" applyFill="1" applyBorder="1" applyAlignment="1" applyProtection="1">
      <alignment horizontal="center"/>
      <protection/>
    </xf>
    <xf numFmtId="43" fontId="19" fillId="34" borderId="22" xfId="0" applyNumberFormat="1" applyFont="1" applyFill="1" applyBorder="1" applyAlignment="1" applyProtection="1">
      <alignment horizontal="center" vertical="center" wrapText="1"/>
      <protection/>
    </xf>
    <xf numFmtId="43" fontId="20" fillId="34" borderId="22" xfId="0" applyNumberFormat="1" applyFont="1" applyFill="1" applyBorder="1" applyAlignment="1">
      <alignment horizontal="center" vertical="center" wrapText="1"/>
    </xf>
    <xf numFmtId="10" fontId="19" fillId="34" borderId="22" xfId="0" applyNumberFormat="1" applyFont="1" applyFill="1" applyBorder="1" applyAlignment="1" applyProtection="1">
      <alignment horizontal="center" vertical="center" wrapText="1"/>
      <protection/>
    </xf>
    <xf numFmtId="43" fontId="19" fillId="34" borderId="24" xfId="0" applyNumberFormat="1" applyFont="1" applyFill="1" applyBorder="1" applyAlignment="1" applyProtection="1">
      <alignment horizontal="center" vertical="center" wrapText="1"/>
      <protection/>
    </xf>
    <xf numFmtId="0" fontId="2" fillId="36" borderId="25" xfId="0" applyFont="1" applyFill="1" applyBorder="1" applyAlignment="1">
      <alignment horizontal="center" vertical="center" wrapText="1"/>
    </xf>
    <xf numFmtId="43" fontId="2" fillId="36" borderId="21" xfId="0" applyNumberFormat="1" applyFont="1" applyFill="1" applyBorder="1" applyAlignment="1">
      <alignment horizontal="center"/>
    </xf>
    <xf numFmtId="43" fontId="2" fillId="36" borderId="21" xfId="0" applyNumberFormat="1" applyFont="1" applyFill="1" applyBorder="1" applyAlignment="1">
      <alignment/>
    </xf>
    <xf numFmtId="10" fontId="2" fillId="36" borderId="21" xfId="0" applyNumberFormat="1" applyFont="1" applyFill="1" applyBorder="1" applyAlignment="1">
      <alignment horizontal="center"/>
    </xf>
    <xf numFmtId="0" fontId="9" fillId="0" borderId="12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/>
    </xf>
    <xf numFmtId="0" fontId="1" fillId="35" borderId="12" xfId="0" applyFont="1" applyFill="1" applyBorder="1" applyAlignment="1" applyProtection="1">
      <alignment horizontal="center"/>
      <protection locked="0"/>
    </xf>
    <xf numFmtId="0" fontId="58" fillId="33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18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right" wrapText="1" inden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9" fillId="34" borderId="26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27" xfId="0" applyFont="1" applyFill="1" applyBorder="1" applyAlignment="1">
      <alignment horizontal="center" vertical="center" wrapText="1"/>
    </xf>
    <xf numFmtId="0" fontId="19" fillId="34" borderId="28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 applyProtection="1">
      <alignment horizontal="left" wrapText="1"/>
      <protection locked="0"/>
    </xf>
    <xf numFmtId="0" fontId="58" fillId="33" borderId="11" xfId="0" applyFont="1" applyFill="1" applyBorder="1" applyAlignment="1">
      <alignment horizontal="center" vertical="center" wrapText="1"/>
    </xf>
    <xf numFmtId="49" fontId="58" fillId="33" borderId="12" xfId="0" applyNumberFormat="1" applyFont="1" applyFill="1" applyBorder="1" applyAlignment="1" applyProtection="1">
      <alignment horizontal="center"/>
      <protection locked="0"/>
    </xf>
    <xf numFmtId="2" fontId="58" fillId="0" borderId="12" xfId="0" applyNumberFormat="1" applyFont="1" applyFill="1" applyBorder="1" applyAlignment="1" applyProtection="1">
      <alignment horizontal="center"/>
      <protection locked="0"/>
    </xf>
    <xf numFmtId="0" fontId="58" fillId="0" borderId="12" xfId="0" applyFont="1" applyFill="1" applyBorder="1" applyAlignment="1" applyProtection="1">
      <alignment horizontal="center"/>
      <protection locked="0"/>
    </xf>
    <xf numFmtId="2" fontId="58" fillId="0" borderId="12" xfId="0" applyNumberFormat="1" applyFont="1" applyFill="1" applyBorder="1" applyAlignment="1" applyProtection="1">
      <alignment horizontal="center"/>
      <protection/>
    </xf>
    <xf numFmtId="9" fontId="58" fillId="0" borderId="12" xfId="0" applyNumberFormat="1" applyFont="1" applyFill="1" applyBorder="1" applyAlignment="1" applyProtection="1">
      <alignment horizontal="center"/>
      <protection locked="0"/>
    </xf>
    <xf numFmtId="2" fontId="58" fillId="0" borderId="17" xfId="0" applyNumberFormat="1" applyFont="1" applyFill="1" applyBorder="1" applyAlignment="1" applyProtection="1">
      <alignment horizontal="center"/>
      <protection/>
    </xf>
    <xf numFmtId="0" fontId="59" fillId="0" borderId="11" xfId="0" applyFont="1" applyFill="1" applyBorder="1" applyAlignment="1" applyProtection="1">
      <alignment horizontal="center" vertical="center"/>
      <protection locked="0"/>
    </xf>
    <xf numFmtId="0" fontId="59" fillId="0" borderId="12" xfId="0" applyFont="1" applyFill="1" applyBorder="1" applyAlignment="1" applyProtection="1">
      <alignment horizontal="center" vertical="center"/>
      <protection locked="0"/>
    </xf>
    <xf numFmtId="49" fontId="59" fillId="0" borderId="12" xfId="0" applyNumberFormat="1" applyFont="1" applyFill="1" applyBorder="1" applyAlignment="1" applyProtection="1">
      <alignment horizontal="center" vertical="center"/>
      <protection locked="0"/>
    </xf>
    <xf numFmtId="9" fontId="60" fillId="0" borderId="12" xfId="0" applyNumberFormat="1" applyFont="1" applyFill="1" applyBorder="1" applyAlignment="1" applyProtection="1">
      <alignment horizontal="center"/>
      <protection locked="0"/>
    </xf>
    <xf numFmtId="0" fontId="61" fillId="0" borderId="0" xfId="0" applyFont="1" applyFill="1" applyBorder="1" applyAlignment="1" applyProtection="1">
      <alignment horizontal="center" wrapText="1"/>
      <protection locked="0"/>
    </xf>
    <xf numFmtId="0" fontId="59" fillId="0" borderId="0" xfId="0" applyFont="1" applyFill="1" applyBorder="1" applyAlignment="1" applyProtection="1">
      <alignment horizontal="center" wrapText="1"/>
      <protection locked="0"/>
    </xf>
    <xf numFmtId="0" fontId="58" fillId="0" borderId="0" xfId="0" applyFont="1" applyFill="1" applyAlignment="1">
      <alignment horizontal="center" wrapText="1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center" wrapText="1"/>
    </xf>
    <xf numFmtId="0" fontId="59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2"/>
  <sheetViews>
    <sheetView tabSelected="1" zoomScaleSheetLayoutView="100" zoomScalePageLayoutView="0" workbookViewId="0" topLeftCell="A5">
      <selection activeCell="U36" sqref="U36"/>
    </sheetView>
  </sheetViews>
  <sheetFormatPr defaultColWidth="9.00390625" defaultRowHeight="12.75"/>
  <cols>
    <col min="1" max="1" width="2.625" style="13" customWidth="1"/>
    <col min="2" max="2" width="24.125" style="10" customWidth="1"/>
    <col min="3" max="4" width="5.375" style="10" customWidth="1"/>
    <col min="5" max="5" width="5.375" style="13" customWidth="1"/>
    <col min="6" max="6" width="7.875" style="39" customWidth="1"/>
    <col min="7" max="7" width="6.125" style="39" customWidth="1"/>
    <col min="8" max="8" width="8.75390625" style="39" customWidth="1"/>
    <col min="9" max="9" width="13.625" style="39" customWidth="1"/>
    <col min="10" max="10" width="6.25390625" style="39" hidden="1" customWidth="1"/>
    <col min="11" max="11" width="11.375" style="39" hidden="1" customWidth="1"/>
    <col min="12" max="12" width="5.00390625" style="39" customWidth="1"/>
    <col min="13" max="13" width="12.25390625" style="39" customWidth="1"/>
    <col min="14" max="14" width="6.25390625" style="39" customWidth="1"/>
    <col min="15" max="15" width="12.25390625" style="39" customWidth="1"/>
    <col min="16" max="16" width="6.25390625" style="39" customWidth="1"/>
    <col min="17" max="17" width="11.00390625" style="39" customWidth="1"/>
    <col min="18" max="18" width="13.75390625" style="39" customWidth="1"/>
    <col min="19" max="19" width="14.375" style="13" customWidth="1"/>
    <col min="20" max="20" width="13.375" style="13" customWidth="1"/>
    <col min="21" max="21" width="15.00390625" style="13" customWidth="1"/>
    <col min="22" max="22" width="25.25390625" style="13" customWidth="1"/>
    <col min="23" max="23" width="25.75390625" style="13" customWidth="1"/>
    <col min="24" max="16384" width="9.125" style="13" customWidth="1"/>
  </cols>
  <sheetData>
    <row r="1" spans="2:19" ht="14.25" customHeight="1">
      <c r="B1" s="14" t="s">
        <v>66</v>
      </c>
      <c r="C1" s="14"/>
      <c r="D1" s="14"/>
      <c r="E1" s="15"/>
      <c r="F1" s="1"/>
      <c r="G1" s="91"/>
      <c r="H1" s="91"/>
      <c r="I1" s="105" t="s">
        <v>0</v>
      </c>
      <c r="J1" s="105"/>
      <c r="K1" s="105"/>
      <c r="L1" s="105"/>
      <c r="M1" s="105"/>
      <c r="N1" s="105"/>
      <c r="O1" s="105"/>
      <c r="P1" s="105"/>
      <c r="Q1" s="105"/>
      <c r="R1" s="91"/>
      <c r="S1" s="91"/>
    </row>
    <row r="2" spans="2:19" ht="15" customHeight="1">
      <c r="B2" s="101" t="s">
        <v>74</v>
      </c>
      <c r="C2" s="101"/>
      <c r="D2" s="101"/>
      <c r="E2" s="101"/>
      <c r="F2" s="1"/>
      <c r="G2" s="90"/>
      <c r="H2" s="90"/>
      <c r="I2" s="91"/>
      <c r="J2" s="91"/>
      <c r="K2" s="91"/>
      <c r="L2" s="91"/>
      <c r="M2" s="120" t="s">
        <v>68</v>
      </c>
      <c r="N2" s="120"/>
      <c r="O2" s="120"/>
      <c r="P2" s="120"/>
      <c r="Q2" s="120"/>
      <c r="R2" s="120"/>
      <c r="S2" s="120"/>
    </row>
    <row r="3" spans="2:19" ht="12" customHeight="1">
      <c r="B3" s="101" t="s">
        <v>75</v>
      </c>
      <c r="C3" s="101"/>
      <c r="D3" s="101"/>
      <c r="E3" s="101"/>
      <c r="F3" s="1"/>
      <c r="G3" s="90"/>
      <c r="H3" s="90"/>
      <c r="I3" s="90"/>
      <c r="J3" s="90"/>
      <c r="K3" s="90"/>
      <c r="L3" s="90"/>
      <c r="M3" s="120"/>
      <c r="N3" s="120"/>
      <c r="O3" s="120"/>
      <c r="P3" s="120"/>
      <c r="Q3" s="120"/>
      <c r="R3" s="120"/>
      <c r="S3" s="120"/>
    </row>
    <row r="4" spans="2:19" ht="12" customHeight="1">
      <c r="B4" s="3"/>
      <c r="C4" s="3"/>
      <c r="D4" s="3"/>
      <c r="E4" s="3"/>
      <c r="F4" s="1"/>
      <c r="G4" s="90"/>
      <c r="H4" s="90"/>
      <c r="I4" s="90"/>
      <c r="J4" s="90"/>
      <c r="K4" s="90"/>
      <c r="L4" s="90"/>
      <c r="M4" s="92"/>
      <c r="N4" s="92"/>
      <c r="O4" s="92"/>
      <c r="P4" s="92"/>
      <c r="Q4" s="92"/>
      <c r="R4" s="92"/>
      <c r="S4" s="92"/>
    </row>
    <row r="5" spans="5:19" ht="13.5" customHeight="1">
      <c r="E5" s="15"/>
      <c r="F5" s="1"/>
      <c r="G5" s="1"/>
      <c r="H5" s="1"/>
      <c r="I5" s="93"/>
      <c r="J5" s="93"/>
      <c r="K5" s="93"/>
      <c r="L5" s="93"/>
      <c r="M5" s="121" t="s">
        <v>73</v>
      </c>
      <c r="N5" s="121"/>
      <c r="O5" s="121"/>
      <c r="P5" s="121"/>
      <c r="Q5" s="121"/>
      <c r="R5" s="121"/>
      <c r="S5" s="89"/>
    </row>
    <row r="6" spans="2:19" ht="13.5" customHeight="1">
      <c r="B6" s="101" t="s">
        <v>67</v>
      </c>
      <c r="C6" s="101"/>
      <c r="D6" s="101"/>
      <c r="E6" s="101"/>
      <c r="F6" s="1"/>
      <c r="G6" s="93"/>
      <c r="H6" s="93"/>
      <c r="I6" s="93"/>
      <c r="J6" s="93"/>
      <c r="K6" s="93"/>
      <c r="L6" s="93"/>
      <c r="M6" s="93"/>
      <c r="N6" s="93"/>
      <c r="O6" s="93"/>
      <c r="P6" s="89"/>
      <c r="Q6" s="89"/>
      <c r="R6" s="89"/>
      <c r="S6" s="89"/>
    </row>
    <row r="7" spans="5:19" ht="13.5" customHeight="1">
      <c r="E7" s="15"/>
      <c r="F7" s="94"/>
      <c r="G7" s="94"/>
      <c r="H7" s="94"/>
      <c r="I7" s="94"/>
      <c r="J7" s="94"/>
      <c r="K7" s="94"/>
      <c r="L7" s="94"/>
      <c r="M7" s="94"/>
      <c r="N7" s="94"/>
      <c r="O7" s="94"/>
      <c r="P7" s="89"/>
      <c r="Q7" s="89"/>
      <c r="R7" s="89"/>
      <c r="S7" s="89"/>
    </row>
    <row r="8" spans="1:22" ht="15" customHeight="1">
      <c r="A8" s="105" t="s">
        <v>1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V8" s="18"/>
    </row>
    <row r="9" spans="1:19" ht="12.75" customHeight="1">
      <c r="A9" s="133" t="s">
        <v>63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</row>
    <row r="10" spans="1:31" ht="12.75">
      <c r="A10" s="135" t="s">
        <v>2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V10" s="1"/>
      <c r="W10" s="1"/>
      <c r="X10" s="1"/>
      <c r="Y10" s="105"/>
      <c r="Z10" s="105"/>
      <c r="AA10" s="105"/>
      <c r="AB10" s="105"/>
      <c r="AC10" s="105"/>
      <c r="AD10" s="105"/>
      <c r="AE10" s="105"/>
    </row>
    <row r="11" spans="1:31" ht="26.25" customHeight="1">
      <c r="A11" s="136"/>
      <c r="B11" s="137"/>
      <c r="C11" s="137"/>
      <c r="D11" s="137"/>
      <c r="E11" s="137"/>
      <c r="F11" s="137"/>
      <c r="G11" s="137"/>
      <c r="H11" s="138" t="s">
        <v>72</v>
      </c>
      <c r="I11" s="138"/>
      <c r="J11" s="138"/>
      <c r="K11" s="138"/>
      <c r="L11" s="138"/>
      <c r="M11" s="138"/>
      <c r="N11" s="138"/>
      <c r="O11" s="138"/>
      <c r="P11" s="137"/>
      <c r="Q11" s="137"/>
      <c r="R11" s="137"/>
      <c r="S11" s="136"/>
      <c r="V11" s="1"/>
      <c r="W11" s="106"/>
      <c r="X11" s="106"/>
      <c r="Y11" s="107"/>
      <c r="Z11" s="107"/>
      <c r="AA11" s="107"/>
      <c r="AB11" s="107"/>
      <c r="AC11" s="107"/>
      <c r="AD11" s="107"/>
      <c r="AE11" s="107"/>
    </row>
    <row r="12" spans="1:31" s="19" customFormat="1" ht="29.25" customHeight="1">
      <c r="A12" s="102"/>
      <c r="B12" s="102" t="s">
        <v>3</v>
      </c>
      <c r="C12" s="102" t="s">
        <v>27</v>
      </c>
      <c r="D12" s="102" t="s">
        <v>26</v>
      </c>
      <c r="E12" s="102" t="s">
        <v>28</v>
      </c>
      <c r="F12" s="102" t="s">
        <v>31</v>
      </c>
      <c r="G12" s="102" t="s">
        <v>34</v>
      </c>
      <c r="H12" s="102" t="s">
        <v>4</v>
      </c>
      <c r="I12" s="102" t="s">
        <v>5</v>
      </c>
      <c r="J12" s="102" t="s">
        <v>24</v>
      </c>
      <c r="K12" s="102"/>
      <c r="L12" s="102" t="s">
        <v>46</v>
      </c>
      <c r="M12" s="102"/>
      <c r="N12" s="102" t="s">
        <v>25</v>
      </c>
      <c r="O12" s="102"/>
      <c r="P12" s="102" t="s">
        <v>33</v>
      </c>
      <c r="Q12" s="102"/>
      <c r="R12" s="102" t="s">
        <v>6</v>
      </c>
      <c r="S12" s="102" t="s">
        <v>7</v>
      </c>
      <c r="V12" s="1"/>
      <c r="W12" s="1"/>
      <c r="X12" s="1"/>
      <c r="Y12" s="108"/>
      <c r="Z12" s="108"/>
      <c r="AA12" s="108"/>
      <c r="AB12" s="108"/>
      <c r="AC12" s="108"/>
      <c r="AD12" s="108"/>
      <c r="AE12" s="108"/>
    </row>
    <row r="13" spans="1:31" s="19" customFormat="1" ht="61.5" customHeight="1">
      <c r="A13" s="102"/>
      <c r="B13" s="102"/>
      <c r="C13" s="102"/>
      <c r="D13" s="102"/>
      <c r="E13" s="102"/>
      <c r="F13" s="102"/>
      <c r="G13" s="102"/>
      <c r="H13" s="102"/>
      <c r="I13" s="102"/>
      <c r="J13" s="63" t="s">
        <v>8</v>
      </c>
      <c r="K13" s="63" t="s">
        <v>9</v>
      </c>
      <c r="L13" s="63" t="s">
        <v>47</v>
      </c>
      <c r="M13" s="63" t="s">
        <v>48</v>
      </c>
      <c r="N13" s="63" t="s">
        <v>8</v>
      </c>
      <c r="O13" s="63" t="s">
        <v>9</v>
      </c>
      <c r="P13" s="63" t="s">
        <v>8</v>
      </c>
      <c r="Q13" s="63" t="s">
        <v>10</v>
      </c>
      <c r="R13" s="102"/>
      <c r="S13" s="102"/>
      <c r="V13" s="1"/>
      <c r="W13" s="109"/>
      <c r="X13" s="109"/>
      <c r="Y13" s="109"/>
      <c r="Z13" s="109"/>
      <c r="AA13" s="109"/>
      <c r="AB13" s="109"/>
      <c r="AC13" s="109"/>
      <c r="AD13" s="109"/>
      <c r="AE13" s="109"/>
    </row>
    <row r="14" spans="1:31" ht="36.75" customHeight="1">
      <c r="A14" s="20"/>
      <c r="B14" s="21" t="s">
        <v>11</v>
      </c>
      <c r="C14" s="21"/>
      <c r="D14" s="21"/>
      <c r="E14" s="22"/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24"/>
      <c r="Q14" s="24"/>
      <c r="R14" s="25"/>
      <c r="S14" s="26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</row>
    <row r="15" spans="1:31" ht="13.5" customHeight="1">
      <c r="A15" s="65"/>
      <c r="B15" s="61" t="s">
        <v>45</v>
      </c>
      <c r="C15" s="122" t="s">
        <v>29</v>
      </c>
      <c r="D15" s="122" t="s">
        <v>30</v>
      </c>
      <c r="E15" s="123" t="s">
        <v>49</v>
      </c>
      <c r="F15" s="124">
        <v>1</v>
      </c>
      <c r="G15" s="125">
        <v>5.65</v>
      </c>
      <c r="H15" s="126">
        <v>17697</v>
      </c>
      <c r="I15" s="126">
        <f aca="true" t="shared" si="0" ref="I15:I28">G15*H15</f>
        <v>99988.05</v>
      </c>
      <c r="J15" s="127">
        <v>0</v>
      </c>
      <c r="K15" s="124">
        <f>ROUND(I15*J15,2)+(O15*J15)</f>
        <v>0</v>
      </c>
      <c r="L15" s="124"/>
      <c r="M15" s="124"/>
      <c r="N15" s="127">
        <v>0.1</v>
      </c>
      <c r="O15" s="126">
        <f aca="true" t="shared" si="1" ref="O15:O28">ROUND(I15*N15*F15,2)</f>
        <v>9998.81</v>
      </c>
      <c r="P15" s="127"/>
      <c r="Q15" s="124">
        <f>ROUND(H15*P15,2)*2</f>
        <v>0</v>
      </c>
      <c r="R15" s="126">
        <f>ROUND((I15*F15)+O15+M15+K15+Q15,2)</f>
        <v>109986.86</v>
      </c>
      <c r="S15" s="128">
        <f aca="true" t="shared" si="2" ref="S15:S28">R15*12</f>
        <v>1319842.32</v>
      </c>
      <c r="U15" s="29"/>
      <c r="V15" s="11"/>
      <c r="W15" s="112"/>
      <c r="X15" s="112"/>
      <c r="Y15" s="112"/>
      <c r="Z15" s="112"/>
      <c r="AA15" s="112"/>
      <c r="AB15" s="112"/>
      <c r="AC15" s="112"/>
      <c r="AD15" s="112"/>
      <c r="AE15" s="112"/>
    </row>
    <row r="16" spans="1:31" ht="12.75" customHeight="1" hidden="1">
      <c r="A16" s="20"/>
      <c r="B16" s="61" t="s">
        <v>36</v>
      </c>
      <c r="C16" s="122"/>
      <c r="D16" s="100"/>
      <c r="E16" s="123" t="s">
        <v>44</v>
      </c>
      <c r="F16" s="124"/>
      <c r="G16" s="124"/>
      <c r="H16" s="126">
        <v>17697</v>
      </c>
      <c r="I16" s="126">
        <f t="shared" si="0"/>
        <v>0</v>
      </c>
      <c r="J16" s="127">
        <v>0</v>
      </c>
      <c r="K16" s="124">
        <f>ROUND(I16*J16,2)+(O16*J16)</f>
        <v>0</v>
      </c>
      <c r="L16" s="124"/>
      <c r="M16" s="124"/>
      <c r="N16" s="127">
        <v>0.1</v>
      </c>
      <c r="O16" s="126">
        <f t="shared" si="1"/>
        <v>0</v>
      </c>
      <c r="P16" s="127"/>
      <c r="Q16" s="124">
        <f>ROUND(H16*P16,2)</f>
        <v>0</v>
      </c>
      <c r="R16" s="126">
        <f>ROUND((I16*F16)+O16+K16+Q16,2)</f>
        <v>0</v>
      </c>
      <c r="S16" s="128">
        <f t="shared" si="2"/>
        <v>0</v>
      </c>
      <c r="T16" s="30"/>
      <c r="U16" s="29"/>
      <c r="V16" s="11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ht="12.75" customHeight="1">
      <c r="A17" s="20"/>
      <c r="B17" s="61" t="s">
        <v>50</v>
      </c>
      <c r="C17" s="129" t="s">
        <v>29</v>
      </c>
      <c r="D17" s="130" t="s">
        <v>30</v>
      </c>
      <c r="E17" s="131" t="s">
        <v>43</v>
      </c>
      <c r="F17" s="124">
        <v>1</v>
      </c>
      <c r="G17" s="124">
        <v>5.22</v>
      </c>
      <c r="H17" s="126">
        <v>17697</v>
      </c>
      <c r="I17" s="126">
        <f t="shared" si="0"/>
        <v>92378.34</v>
      </c>
      <c r="J17" s="127"/>
      <c r="K17" s="124"/>
      <c r="L17" s="124"/>
      <c r="M17" s="124"/>
      <c r="N17" s="127">
        <v>0.1</v>
      </c>
      <c r="O17" s="126">
        <f t="shared" si="1"/>
        <v>9237.83</v>
      </c>
      <c r="P17" s="127"/>
      <c r="Q17" s="124"/>
      <c r="R17" s="126">
        <f>ROUND((I17*F17)+O17+M17+K17+Q17,2)</f>
        <v>101616.17</v>
      </c>
      <c r="S17" s="128">
        <f t="shared" si="2"/>
        <v>1219394.04</v>
      </c>
      <c r="T17" s="30"/>
      <c r="U17" s="29"/>
      <c r="V17" s="11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27" customHeight="1">
      <c r="A18" s="20"/>
      <c r="B18" s="61" t="s">
        <v>51</v>
      </c>
      <c r="C18" s="129" t="s">
        <v>29</v>
      </c>
      <c r="D18" s="130" t="s">
        <v>38</v>
      </c>
      <c r="E18" s="131" t="s">
        <v>43</v>
      </c>
      <c r="F18" s="124">
        <v>1</v>
      </c>
      <c r="G18" s="124">
        <v>4.76</v>
      </c>
      <c r="H18" s="126">
        <v>17697</v>
      </c>
      <c r="I18" s="126">
        <f t="shared" si="0"/>
        <v>84237.72</v>
      </c>
      <c r="J18" s="127"/>
      <c r="K18" s="124"/>
      <c r="L18" s="124"/>
      <c r="M18" s="124"/>
      <c r="N18" s="127">
        <v>0.1</v>
      </c>
      <c r="O18" s="126">
        <f t="shared" si="1"/>
        <v>8423.77</v>
      </c>
      <c r="P18" s="127"/>
      <c r="Q18" s="124"/>
      <c r="R18" s="126">
        <f>ROUND((I18*F18)+O18+M18+K18+Q18,2)</f>
        <v>92661.49</v>
      </c>
      <c r="S18" s="128">
        <f t="shared" si="2"/>
        <v>1111937.8800000001</v>
      </c>
      <c r="T18" s="30"/>
      <c r="U18" s="29"/>
      <c r="V18" s="11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ht="12.75" customHeight="1">
      <c r="A19" s="65"/>
      <c r="B19" s="61" t="s">
        <v>53</v>
      </c>
      <c r="C19" s="129" t="s">
        <v>39</v>
      </c>
      <c r="D19" s="130" t="s">
        <v>39</v>
      </c>
      <c r="E19" s="131" t="s">
        <v>32</v>
      </c>
      <c r="F19" s="124">
        <v>1</v>
      </c>
      <c r="G19" s="124">
        <v>4.16</v>
      </c>
      <c r="H19" s="126">
        <v>17697</v>
      </c>
      <c r="I19" s="126">
        <f t="shared" si="0"/>
        <v>73619.52</v>
      </c>
      <c r="J19" s="127"/>
      <c r="K19" s="124"/>
      <c r="L19" s="124"/>
      <c r="M19" s="124"/>
      <c r="N19" s="127">
        <v>0.1</v>
      </c>
      <c r="O19" s="126">
        <f t="shared" si="1"/>
        <v>7361.95</v>
      </c>
      <c r="P19" s="127"/>
      <c r="Q19" s="124"/>
      <c r="R19" s="126">
        <f>ROUND((I19*F19)+O19+M19+K19+Q19,2)</f>
        <v>80981.47</v>
      </c>
      <c r="S19" s="128">
        <f t="shared" si="2"/>
        <v>971777.64</v>
      </c>
      <c r="T19" s="30"/>
      <c r="U19" s="29"/>
      <c r="V19" s="11"/>
      <c r="W19" s="12"/>
      <c r="X19" s="12"/>
      <c r="Y19" s="12"/>
      <c r="Z19" s="12"/>
      <c r="AA19" s="12"/>
      <c r="AB19" s="12"/>
      <c r="AC19" s="12"/>
      <c r="AD19" s="12"/>
      <c r="AE19" s="12"/>
    </row>
    <row r="20" spans="1:23" ht="12.75" customHeight="1">
      <c r="A20" s="20"/>
      <c r="B20" s="61" t="s">
        <v>54</v>
      </c>
      <c r="C20" s="129" t="s">
        <v>39</v>
      </c>
      <c r="D20" s="130" t="s">
        <v>39</v>
      </c>
      <c r="E20" s="131" t="s">
        <v>32</v>
      </c>
      <c r="F20" s="124">
        <v>1</v>
      </c>
      <c r="G20" s="124">
        <v>4.26</v>
      </c>
      <c r="H20" s="126">
        <v>17697</v>
      </c>
      <c r="I20" s="126">
        <f t="shared" si="0"/>
        <v>75389.22</v>
      </c>
      <c r="J20" s="127">
        <v>0</v>
      </c>
      <c r="K20" s="124">
        <f>ROUND(I20*J20,2)+(O20*J20)</f>
        <v>0</v>
      </c>
      <c r="L20" s="124"/>
      <c r="M20" s="124"/>
      <c r="N20" s="127">
        <v>0.1</v>
      </c>
      <c r="O20" s="126">
        <f t="shared" si="1"/>
        <v>7538.92</v>
      </c>
      <c r="P20" s="127"/>
      <c r="Q20" s="124">
        <f>ROUND(H20*P20,2)</f>
        <v>0</v>
      </c>
      <c r="R20" s="126">
        <f aca="true" t="shared" si="3" ref="R20:R25">ROUND((I20*F20)+O20+K20+Q20,2)</f>
        <v>82928.14</v>
      </c>
      <c r="S20" s="128">
        <f t="shared" si="2"/>
        <v>995137.6799999999</v>
      </c>
      <c r="T20" s="30"/>
      <c r="U20" s="29"/>
      <c r="V20" s="2"/>
      <c r="W20" s="29"/>
    </row>
    <row r="21" spans="1:23" ht="12.75" customHeight="1">
      <c r="A21" s="20"/>
      <c r="B21" s="61" t="s">
        <v>65</v>
      </c>
      <c r="C21" s="129" t="s">
        <v>39</v>
      </c>
      <c r="D21" s="130" t="s">
        <v>39</v>
      </c>
      <c r="E21" s="131" t="s">
        <v>32</v>
      </c>
      <c r="F21" s="124">
        <v>1</v>
      </c>
      <c r="G21" s="124">
        <v>3.98</v>
      </c>
      <c r="H21" s="126">
        <v>17697</v>
      </c>
      <c r="I21" s="126">
        <f t="shared" si="0"/>
        <v>70434.06</v>
      </c>
      <c r="J21" s="127"/>
      <c r="K21" s="124"/>
      <c r="L21" s="124"/>
      <c r="M21" s="124"/>
      <c r="N21" s="127">
        <v>0.1</v>
      </c>
      <c r="O21" s="126">
        <f t="shared" si="1"/>
        <v>7043.41</v>
      </c>
      <c r="P21" s="127"/>
      <c r="Q21" s="124"/>
      <c r="R21" s="126">
        <f t="shared" si="3"/>
        <v>77477.47</v>
      </c>
      <c r="S21" s="128">
        <f>R21*12</f>
        <v>929729.64</v>
      </c>
      <c r="T21" s="30"/>
      <c r="U21" s="29"/>
      <c r="V21" s="2"/>
      <c r="W21" s="29"/>
    </row>
    <row r="22" spans="1:23" ht="12.75" customHeight="1">
      <c r="A22" s="20"/>
      <c r="B22" s="61" t="s">
        <v>69</v>
      </c>
      <c r="C22" s="129" t="s">
        <v>39</v>
      </c>
      <c r="D22" s="130" t="s">
        <v>39</v>
      </c>
      <c r="E22" s="131" t="s">
        <v>32</v>
      </c>
      <c r="F22" s="124">
        <v>2</v>
      </c>
      <c r="G22" s="124">
        <v>4.26</v>
      </c>
      <c r="H22" s="126">
        <v>17697</v>
      </c>
      <c r="I22" s="126">
        <f t="shared" si="0"/>
        <v>75389.22</v>
      </c>
      <c r="J22" s="127"/>
      <c r="K22" s="124"/>
      <c r="L22" s="124"/>
      <c r="M22" s="124"/>
      <c r="N22" s="127">
        <v>0.1</v>
      </c>
      <c r="O22" s="126">
        <f t="shared" si="1"/>
        <v>15077.84</v>
      </c>
      <c r="P22" s="127"/>
      <c r="Q22" s="124"/>
      <c r="R22" s="126">
        <f t="shared" si="3"/>
        <v>165856.28</v>
      </c>
      <c r="S22" s="128">
        <f>R22*12</f>
        <v>1990275.3599999999</v>
      </c>
      <c r="T22" s="30"/>
      <c r="U22" s="29"/>
      <c r="V22" s="2"/>
      <c r="W22" s="29"/>
    </row>
    <row r="23" spans="1:23" ht="12.75" customHeight="1">
      <c r="A23" s="65"/>
      <c r="B23" s="61" t="s">
        <v>69</v>
      </c>
      <c r="C23" s="129" t="s">
        <v>39</v>
      </c>
      <c r="D23" s="130" t="s">
        <v>39</v>
      </c>
      <c r="E23" s="131" t="s">
        <v>32</v>
      </c>
      <c r="F23" s="124">
        <v>1</v>
      </c>
      <c r="G23" s="124">
        <v>4.07</v>
      </c>
      <c r="H23" s="126">
        <v>17697</v>
      </c>
      <c r="I23" s="126">
        <f t="shared" si="0"/>
        <v>72026.79000000001</v>
      </c>
      <c r="J23" s="127"/>
      <c r="K23" s="124"/>
      <c r="L23" s="124"/>
      <c r="M23" s="124"/>
      <c r="N23" s="127">
        <v>0.1</v>
      </c>
      <c r="O23" s="126">
        <f t="shared" si="1"/>
        <v>7202.68</v>
      </c>
      <c r="P23" s="127"/>
      <c r="Q23" s="124"/>
      <c r="R23" s="126">
        <f t="shared" si="3"/>
        <v>79229.47</v>
      </c>
      <c r="S23" s="128">
        <f>R23*12</f>
        <v>950753.64</v>
      </c>
      <c r="T23" s="30"/>
      <c r="U23" s="29"/>
      <c r="V23" s="2"/>
      <c r="W23" s="29"/>
    </row>
    <row r="24" spans="1:23" ht="12.75" customHeight="1">
      <c r="A24" s="20"/>
      <c r="B24" s="61" t="s">
        <v>69</v>
      </c>
      <c r="C24" s="129" t="s">
        <v>39</v>
      </c>
      <c r="D24" s="130" t="s">
        <v>39</v>
      </c>
      <c r="E24" s="131" t="s">
        <v>32</v>
      </c>
      <c r="F24" s="124">
        <v>1</v>
      </c>
      <c r="G24" s="124">
        <v>3.98</v>
      </c>
      <c r="H24" s="126">
        <v>17697</v>
      </c>
      <c r="I24" s="126">
        <f t="shared" si="0"/>
        <v>70434.06</v>
      </c>
      <c r="J24" s="127"/>
      <c r="K24" s="124"/>
      <c r="L24" s="124"/>
      <c r="M24" s="124"/>
      <c r="N24" s="127">
        <v>0.1</v>
      </c>
      <c r="O24" s="126">
        <f t="shared" si="1"/>
        <v>7043.41</v>
      </c>
      <c r="P24" s="127"/>
      <c r="Q24" s="124"/>
      <c r="R24" s="126">
        <f t="shared" si="3"/>
        <v>77477.47</v>
      </c>
      <c r="S24" s="128">
        <f>R24*12</f>
        <v>929729.64</v>
      </c>
      <c r="T24" s="30"/>
      <c r="U24" s="29"/>
      <c r="V24" s="2"/>
      <c r="W24" s="29"/>
    </row>
    <row r="25" spans="1:23" ht="12.75" customHeight="1">
      <c r="A25" s="20"/>
      <c r="B25" s="61" t="s">
        <v>69</v>
      </c>
      <c r="C25" s="129" t="s">
        <v>39</v>
      </c>
      <c r="D25" s="130" t="s">
        <v>39</v>
      </c>
      <c r="E25" s="131" t="s">
        <v>49</v>
      </c>
      <c r="F25" s="124">
        <v>1</v>
      </c>
      <c r="G25" s="124">
        <v>2.1</v>
      </c>
      <c r="H25" s="126">
        <v>17697</v>
      </c>
      <c r="I25" s="126">
        <f t="shared" si="0"/>
        <v>37163.700000000004</v>
      </c>
      <c r="J25" s="127"/>
      <c r="K25" s="124"/>
      <c r="L25" s="124"/>
      <c r="M25" s="124"/>
      <c r="N25" s="127">
        <v>0.1</v>
      </c>
      <c r="O25" s="126">
        <f t="shared" si="1"/>
        <v>3716.37</v>
      </c>
      <c r="P25" s="127"/>
      <c r="Q25" s="124"/>
      <c r="R25" s="126">
        <f t="shared" si="3"/>
        <v>40880.07</v>
      </c>
      <c r="S25" s="128">
        <f>R25*12</f>
        <v>490560.83999999997</v>
      </c>
      <c r="T25" s="30"/>
      <c r="U25" s="29"/>
      <c r="V25" s="2"/>
      <c r="W25" s="29"/>
    </row>
    <row r="26" spans="1:23" ht="12.75" customHeight="1">
      <c r="A26" s="20"/>
      <c r="B26" s="61" t="s">
        <v>52</v>
      </c>
      <c r="C26" s="129" t="s">
        <v>39</v>
      </c>
      <c r="D26" s="130" t="s">
        <v>39</v>
      </c>
      <c r="E26" s="131" t="s">
        <v>32</v>
      </c>
      <c r="F26" s="124">
        <v>1</v>
      </c>
      <c r="G26" s="124">
        <v>3.89</v>
      </c>
      <c r="H26" s="126">
        <v>17697</v>
      </c>
      <c r="I26" s="126">
        <f t="shared" si="0"/>
        <v>68841.33</v>
      </c>
      <c r="J26" s="127"/>
      <c r="K26" s="124"/>
      <c r="L26" s="124"/>
      <c r="M26" s="124"/>
      <c r="N26" s="127">
        <v>0.1</v>
      </c>
      <c r="O26" s="126">
        <f t="shared" si="1"/>
        <v>6884.13</v>
      </c>
      <c r="P26" s="127"/>
      <c r="Q26" s="124"/>
      <c r="R26" s="126">
        <f>I26+O26</f>
        <v>75725.46</v>
      </c>
      <c r="S26" s="128">
        <f t="shared" si="2"/>
        <v>908705.52</v>
      </c>
      <c r="U26" s="29"/>
      <c r="V26" s="2"/>
      <c r="W26" s="29"/>
    </row>
    <row r="27" spans="1:23" ht="12.75" customHeight="1">
      <c r="A27" s="65"/>
      <c r="B27" s="61" t="s">
        <v>64</v>
      </c>
      <c r="C27" s="129" t="s">
        <v>39</v>
      </c>
      <c r="D27" s="129" t="s">
        <v>39</v>
      </c>
      <c r="E27" s="123" t="s">
        <v>49</v>
      </c>
      <c r="F27" s="124">
        <v>1</v>
      </c>
      <c r="G27" s="125">
        <v>2.58</v>
      </c>
      <c r="H27" s="126">
        <v>17697</v>
      </c>
      <c r="I27" s="126">
        <f t="shared" si="0"/>
        <v>45658.26</v>
      </c>
      <c r="J27" s="127"/>
      <c r="K27" s="124"/>
      <c r="L27" s="124"/>
      <c r="M27" s="124"/>
      <c r="N27" s="127">
        <v>0.1</v>
      </c>
      <c r="O27" s="126">
        <f t="shared" si="1"/>
        <v>4565.83</v>
      </c>
      <c r="P27" s="127"/>
      <c r="Q27" s="124"/>
      <c r="R27" s="126">
        <f>ROUND((I27*F27)+O27+K27+Q27,2)</f>
        <v>50224.09</v>
      </c>
      <c r="S27" s="128">
        <f t="shared" si="2"/>
        <v>602689.08</v>
      </c>
      <c r="U27" s="29"/>
      <c r="V27" s="2"/>
      <c r="W27" s="29"/>
    </row>
    <row r="28" spans="1:23" ht="12.75" customHeight="1" thickBot="1">
      <c r="A28" s="20"/>
      <c r="B28" s="5" t="s">
        <v>12</v>
      </c>
      <c r="C28" s="129" t="s">
        <v>39</v>
      </c>
      <c r="D28" s="129" t="s">
        <v>39</v>
      </c>
      <c r="E28" s="125">
        <v>2</v>
      </c>
      <c r="F28" s="124">
        <v>1</v>
      </c>
      <c r="G28" s="124">
        <v>3.86</v>
      </c>
      <c r="H28" s="126">
        <v>17697</v>
      </c>
      <c r="I28" s="126">
        <f t="shared" si="0"/>
        <v>68310.42</v>
      </c>
      <c r="J28" s="127">
        <v>0</v>
      </c>
      <c r="K28" s="124">
        <f>ROUND(I28*J28,2)</f>
        <v>0</v>
      </c>
      <c r="L28" s="124"/>
      <c r="M28" s="124"/>
      <c r="N28" s="127">
        <v>0.1</v>
      </c>
      <c r="O28" s="126">
        <f t="shared" si="1"/>
        <v>6831.04</v>
      </c>
      <c r="P28" s="127"/>
      <c r="Q28" s="124">
        <f>ROUND(H28*P28,2)</f>
        <v>0</v>
      </c>
      <c r="R28" s="126">
        <f>ROUND((I28*F28)+O28+K28+Q28,2)</f>
        <v>75141.46</v>
      </c>
      <c r="S28" s="128">
        <f t="shared" si="2"/>
        <v>901697.52</v>
      </c>
      <c r="T28" s="30"/>
      <c r="U28" s="29"/>
      <c r="V28" s="2"/>
      <c r="W28" s="29"/>
    </row>
    <row r="29" spans="1:23" s="57" customFormat="1" ht="14.25" customHeight="1" thickBot="1">
      <c r="A29" s="113" t="s">
        <v>13</v>
      </c>
      <c r="B29" s="114"/>
      <c r="C29" s="66"/>
      <c r="D29" s="66"/>
      <c r="E29" s="67"/>
      <c r="F29" s="68">
        <f>SUM(F15:F28)</f>
        <v>14</v>
      </c>
      <c r="G29" s="68"/>
      <c r="H29" s="68"/>
      <c r="I29" s="68"/>
      <c r="J29" s="68"/>
      <c r="K29" s="68">
        <f>SUM(K15:K28)</f>
        <v>0</v>
      </c>
      <c r="L29" s="68"/>
      <c r="M29" s="68">
        <f>SUM(M15:M28)</f>
        <v>0</v>
      </c>
      <c r="N29" s="68"/>
      <c r="O29" s="68">
        <f>SUM(O15:O28)</f>
        <v>100925.98999999999</v>
      </c>
      <c r="P29" s="69"/>
      <c r="Q29" s="68">
        <f>SUM(Q15:Q28)</f>
        <v>0</v>
      </c>
      <c r="R29" s="68">
        <f>SUM(R15:R28)</f>
        <v>1110185.9</v>
      </c>
      <c r="S29" s="70">
        <f>SUM(S15:S28)</f>
        <v>13322230.799999999</v>
      </c>
      <c r="U29" s="51"/>
      <c r="V29" s="52"/>
      <c r="W29" s="52"/>
    </row>
    <row r="30" spans="1:23" ht="17.25" customHeight="1">
      <c r="A30" s="20"/>
      <c r="B30" s="32" t="s">
        <v>37</v>
      </c>
      <c r="C30" s="46"/>
      <c r="D30" s="46"/>
      <c r="E30" s="33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5"/>
      <c r="T30" s="30"/>
      <c r="U30" s="29"/>
      <c r="W30" s="29"/>
    </row>
    <row r="31" spans="1:23" ht="12.75" customHeight="1">
      <c r="A31" s="20"/>
      <c r="B31" s="58" t="s">
        <v>56</v>
      </c>
      <c r="C31" s="71" t="s">
        <v>40</v>
      </c>
      <c r="D31" s="71" t="s">
        <v>71</v>
      </c>
      <c r="E31" s="16">
        <v>4</v>
      </c>
      <c r="F31" s="27">
        <v>0.9</v>
      </c>
      <c r="G31" s="27">
        <v>3.28</v>
      </c>
      <c r="H31" s="126">
        <v>17697</v>
      </c>
      <c r="I31" s="126">
        <f aca="true" t="shared" si="4" ref="I31:I50">G31*H31</f>
        <v>58046.159999999996</v>
      </c>
      <c r="J31" s="127">
        <v>0</v>
      </c>
      <c r="K31" s="124">
        <f>ROUND(I31*J31,2)+(O31*J31)</f>
        <v>0</v>
      </c>
      <c r="L31" s="124"/>
      <c r="M31" s="124"/>
      <c r="N31" s="127">
        <v>0.1</v>
      </c>
      <c r="O31" s="126">
        <f aca="true" t="shared" si="5" ref="O31:O50">ROUND(I31*N31*F31,2)</f>
        <v>5224.15</v>
      </c>
      <c r="P31" s="127"/>
      <c r="Q31" s="124">
        <f>ROUND(H31*P31,2)</f>
        <v>0</v>
      </c>
      <c r="R31" s="126">
        <f>ROUND((I31*F31)+O31+K31+Q31,2)+M31</f>
        <v>57465.69</v>
      </c>
      <c r="S31" s="128">
        <f aca="true" t="shared" si="6" ref="S31:S41">R31*12</f>
        <v>689588.28</v>
      </c>
      <c r="T31" s="30"/>
      <c r="U31" s="29"/>
      <c r="V31" s="2"/>
      <c r="W31" s="29"/>
    </row>
    <row r="32" spans="1:23" ht="12.75" customHeight="1">
      <c r="A32" s="84"/>
      <c r="B32" s="61" t="s">
        <v>56</v>
      </c>
      <c r="C32" s="98" t="s">
        <v>40</v>
      </c>
      <c r="D32" s="98" t="s">
        <v>71</v>
      </c>
      <c r="E32" s="16">
        <v>4</v>
      </c>
      <c r="F32" s="27">
        <v>4.79</v>
      </c>
      <c r="G32" s="27">
        <v>2.92</v>
      </c>
      <c r="H32" s="126">
        <v>17697</v>
      </c>
      <c r="I32" s="126">
        <f t="shared" si="4"/>
        <v>51675.24</v>
      </c>
      <c r="J32" s="127"/>
      <c r="K32" s="124"/>
      <c r="L32" s="124"/>
      <c r="M32" s="124"/>
      <c r="N32" s="127">
        <v>0.1</v>
      </c>
      <c r="O32" s="126">
        <f t="shared" si="5"/>
        <v>24752.44</v>
      </c>
      <c r="P32" s="127"/>
      <c r="Q32" s="124"/>
      <c r="R32" s="126">
        <f>ROUND((I32*F32)+O32+K32+Q32,2)-0.02</f>
        <v>272276.82</v>
      </c>
      <c r="S32" s="128">
        <f t="shared" si="6"/>
        <v>3267321.84</v>
      </c>
      <c r="T32" s="30"/>
      <c r="U32" s="29"/>
      <c r="V32" s="2"/>
      <c r="W32" s="29"/>
    </row>
    <row r="33" spans="1:23" ht="12.75" customHeight="1">
      <c r="A33" s="20"/>
      <c r="B33" s="61" t="s">
        <v>56</v>
      </c>
      <c r="C33" s="98" t="s">
        <v>40</v>
      </c>
      <c r="D33" s="98" t="s">
        <v>71</v>
      </c>
      <c r="E33" s="16">
        <v>4</v>
      </c>
      <c r="F33" s="27">
        <v>0.99</v>
      </c>
      <c r="G33" s="27">
        <v>3.34</v>
      </c>
      <c r="H33" s="126">
        <v>17697</v>
      </c>
      <c r="I33" s="126">
        <f t="shared" si="4"/>
        <v>59107.979999999996</v>
      </c>
      <c r="J33" s="127"/>
      <c r="K33" s="124"/>
      <c r="L33" s="124"/>
      <c r="M33" s="124"/>
      <c r="N33" s="127">
        <v>0.1</v>
      </c>
      <c r="O33" s="126">
        <f t="shared" si="5"/>
        <v>5851.69</v>
      </c>
      <c r="P33" s="127"/>
      <c r="Q33" s="124"/>
      <c r="R33" s="126">
        <f aca="true" t="shared" si="7" ref="R33:R41">ROUND((I33*F33)+O33+K33+Q33,2)</f>
        <v>64368.59</v>
      </c>
      <c r="S33" s="128">
        <f t="shared" si="6"/>
        <v>772423.08</v>
      </c>
      <c r="T33" s="30"/>
      <c r="U33" s="29"/>
      <c r="V33" s="2"/>
      <c r="W33" s="29"/>
    </row>
    <row r="34" spans="1:23" ht="12.75" customHeight="1">
      <c r="A34" s="20"/>
      <c r="B34" s="61" t="s">
        <v>56</v>
      </c>
      <c r="C34" s="98" t="s">
        <v>40</v>
      </c>
      <c r="D34" s="98" t="s">
        <v>71</v>
      </c>
      <c r="E34" s="16">
        <v>4</v>
      </c>
      <c r="F34" s="27">
        <v>1.11</v>
      </c>
      <c r="G34" s="27">
        <v>2.82</v>
      </c>
      <c r="H34" s="126">
        <v>17697</v>
      </c>
      <c r="I34" s="126">
        <f t="shared" si="4"/>
        <v>49905.53999999999</v>
      </c>
      <c r="J34" s="127"/>
      <c r="K34" s="124"/>
      <c r="L34" s="124"/>
      <c r="M34" s="124"/>
      <c r="N34" s="127">
        <v>0.1</v>
      </c>
      <c r="O34" s="126">
        <f t="shared" si="5"/>
        <v>5539.51</v>
      </c>
      <c r="P34" s="127"/>
      <c r="Q34" s="124"/>
      <c r="R34" s="126">
        <f t="shared" si="7"/>
        <v>60934.66</v>
      </c>
      <c r="S34" s="128">
        <f t="shared" si="6"/>
        <v>731215.92</v>
      </c>
      <c r="T34" s="30"/>
      <c r="U34" s="29"/>
      <c r="V34" s="2"/>
      <c r="W34" s="29"/>
    </row>
    <row r="35" spans="1:23" ht="12.75" customHeight="1">
      <c r="A35" s="20"/>
      <c r="B35" s="61" t="s">
        <v>56</v>
      </c>
      <c r="C35" s="98" t="s">
        <v>40</v>
      </c>
      <c r="D35" s="98" t="s">
        <v>71</v>
      </c>
      <c r="E35" s="16">
        <v>4</v>
      </c>
      <c r="F35" s="27">
        <v>1.55</v>
      </c>
      <c r="G35" s="27">
        <v>2.87</v>
      </c>
      <c r="H35" s="126">
        <v>17697</v>
      </c>
      <c r="I35" s="126">
        <f t="shared" si="4"/>
        <v>50790.39</v>
      </c>
      <c r="J35" s="127"/>
      <c r="K35" s="124"/>
      <c r="L35" s="124"/>
      <c r="M35" s="124"/>
      <c r="N35" s="127">
        <v>0.1</v>
      </c>
      <c r="O35" s="126">
        <f t="shared" si="5"/>
        <v>7872.51</v>
      </c>
      <c r="P35" s="127"/>
      <c r="Q35" s="124"/>
      <c r="R35" s="126">
        <f t="shared" si="7"/>
        <v>86597.61</v>
      </c>
      <c r="S35" s="128">
        <f t="shared" si="6"/>
        <v>1039171.3200000001</v>
      </c>
      <c r="T35" s="30"/>
      <c r="U35" s="29"/>
      <c r="V35" s="2"/>
      <c r="W35" s="29"/>
    </row>
    <row r="36" spans="1:23" ht="12.75" customHeight="1">
      <c r="A36" s="20"/>
      <c r="B36" s="61" t="s">
        <v>56</v>
      </c>
      <c r="C36" s="98" t="s">
        <v>40</v>
      </c>
      <c r="D36" s="98" t="s">
        <v>71</v>
      </c>
      <c r="E36" s="16">
        <v>1</v>
      </c>
      <c r="F36" s="27">
        <v>1.5</v>
      </c>
      <c r="G36" s="27">
        <v>4.32</v>
      </c>
      <c r="H36" s="126">
        <v>17697</v>
      </c>
      <c r="I36" s="126">
        <f>G36*H36</f>
        <v>76451.04000000001</v>
      </c>
      <c r="J36" s="127"/>
      <c r="K36" s="124"/>
      <c r="L36" s="124"/>
      <c r="M36" s="124"/>
      <c r="N36" s="127">
        <v>0.1</v>
      </c>
      <c r="O36" s="126">
        <f>ROUND(I36*N36*F36,2)</f>
        <v>11467.66</v>
      </c>
      <c r="P36" s="127"/>
      <c r="Q36" s="124"/>
      <c r="R36" s="126">
        <f>ROUND((I36*F36)+O36+K36+Q36,2)</f>
        <v>126144.22</v>
      </c>
      <c r="S36" s="128">
        <f>R36*12</f>
        <v>1513730.6400000001</v>
      </c>
      <c r="T36" s="30"/>
      <c r="U36" s="29"/>
      <c r="V36" s="2"/>
      <c r="W36" s="29"/>
    </row>
    <row r="37" spans="1:23" ht="12.75" customHeight="1">
      <c r="A37" s="20"/>
      <c r="B37" s="61" t="s">
        <v>56</v>
      </c>
      <c r="C37" s="98" t="s">
        <v>40</v>
      </c>
      <c r="D37" s="98" t="s">
        <v>71</v>
      </c>
      <c r="E37" s="16">
        <v>1</v>
      </c>
      <c r="F37" s="27">
        <v>2.94</v>
      </c>
      <c r="G37" s="27">
        <v>4.2</v>
      </c>
      <c r="H37" s="126">
        <v>17697</v>
      </c>
      <c r="I37" s="126">
        <f t="shared" si="4"/>
        <v>74327.40000000001</v>
      </c>
      <c r="J37" s="127"/>
      <c r="K37" s="124"/>
      <c r="L37" s="124"/>
      <c r="M37" s="124"/>
      <c r="N37" s="127">
        <v>0.1</v>
      </c>
      <c r="O37" s="126">
        <f t="shared" si="5"/>
        <v>21852.26</v>
      </c>
      <c r="P37" s="127"/>
      <c r="Q37" s="124"/>
      <c r="R37" s="126">
        <f t="shared" si="7"/>
        <v>240374.82</v>
      </c>
      <c r="S37" s="128">
        <f t="shared" si="6"/>
        <v>2884497.84</v>
      </c>
      <c r="T37" s="30"/>
      <c r="U37" s="29"/>
      <c r="V37" s="2"/>
      <c r="W37" s="29"/>
    </row>
    <row r="38" spans="1:23" ht="12.75" customHeight="1">
      <c r="A38" s="20"/>
      <c r="B38" s="61" t="s">
        <v>56</v>
      </c>
      <c r="C38" s="98" t="s">
        <v>40</v>
      </c>
      <c r="D38" s="98" t="s">
        <v>71</v>
      </c>
      <c r="E38" s="16">
        <v>1</v>
      </c>
      <c r="F38" s="27">
        <v>0.44</v>
      </c>
      <c r="G38" s="27">
        <v>4.14</v>
      </c>
      <c r="H38" s="126">
        <v>17697</v>
      </c>
      <c r="I38" s="126">
        <f t="shared" si="4"/>
        <v>73265.57999999999</v>
      </c>
      <c r="J38" s="127"/>
      <c r="K38" s="124"/>
      <c r="L38" s="124"/>
      <c r="M38" s="124"/>
      <c r="N38" s="127">
        <v>0.1</v>
      </c>
      <c r="O38" s="126">
        <f t="shared" si="5"/>
        <v>3223.69</v>
      </c>
      <c r="P38" s="127"/>
      <c r="Q38" s="124"/>
      <c r="R38" s="126">
        <f t="shared" si="7"/>
        <v>35460.55</v>
      </c>
      <c r="S38" s="128">
        <f t="shared" si="6"/>
        <v>425526.60000000003</v>
      </c>
      <c r="T38" s="30"/>
      <c r="U38" s="29"/>
      <c r="V38" s="2"/>
      <c r="W38" s="29"/>
    </row>
    <row r="39" spans="1:23" ht="12.75" customHeight="1">
      <c r="A39" s="20"/>
      <c r="B39" s="61" t="s">
        <v>56</v>
      </c>
      <c r="C39" s="98" t="s">
        <v>40</v>
      </c>
      <c r="D39" s="98" t="s">
        <v>71</v>
      </c>
      <c r="E39" s="16">
        <v>1</v>
      </c>
      <c r="F39" s="27">
        <v>1.66</v>
      </c>
      <c r="G39" s="27">
        <v>4.26</v>
      </c>
      <c r="H39" s="126">
        <v>17697</v>
      </c>
      <c r="I39" s="126">
        <f t="shared" si="4"/>
        <v>75389.22</v>
      </c>
      <c r="J39" s="127"/>
      <c r="K39" s="124"/>
      <c r="L39" s="124"/>
      <c r="M39" s="124"/>
      <c r="N39" s="127">
        <v>0.1</v>
      </c>
      <c r="O39" s="126">
        <f t="shared" si="5"/>
        <v>12514.61</v>
      </c>
      <c r="P39" s="127"/>
      <c r="Q39" s="124"/>
      <c r="R39" s="126">
        <f t="shared" si="7"/>
        <v>137660.72</v>
      </c>
      <c r="S39" s="128">
        <f t="shared" si="6"/>
        <v>1651928.6400000001</v>
      </c>
      <c r="T39" s="30"/>
      <c r="U39" s="29"/>
      <c r="V39" s="2"/>
      <c r="W39" s="29"/>
    </row>
    <row r="40" spans="1:23" ht="12.75" customHeight="1">
      <c r="A40" s="20"/>
      <c r="B40" s="61" t="s">
        <v>56</v>
      </c>
      <c r="C40" s="98" t="s">
        <v>40</v>
      </c>
      <c r="D40" s="98" t="s">
        <v>71</v>
      </c>
      <c r="E40" s="16">
        <v>1</v>
      </c>
      <c r="F40" s="27">
        <v>0.67</v>
      </c>
      <c r="G40" s="27">
        <v>4.02</v>
      </c>
      <c r="H40" s="126">
        <v>17697</v>
      </c>
      <c r="I40" s="126">
        <f t="shared" si="4"/>
        <v>71141.93999999999</v>
      </c>
      <c r="J40" s="127"/>
      <c r="K40" s="124"/>
      <c r="L40" s="124"/>
      <c r="M40" s="124"/>
      <c r="N40" s="127">
        <v>0.1</v>
      </c>
      <c r="O40" s="126">
        <f t="shared" si="5"/>
        <v>4766.51</v>
      </c>
      <c r="P40" s="127"/>
      <c r="Q40" s="124"/>
      <c r="R40" s="126">
        <f t="shared" si="7"/>
        <v>52431.61</v>
      </c>
      <c r="S40" s="128">
        <f t="shared" si="6"/>
        <v>629179.3200000001</v>
      </c>
      <c r="T40" s="30"/>
      <c r="U40" s="29"/>
      <c r="V40" s="2"/>
      <c r="W40" s="29"/>
    </row>
    <row r="41" spans="1:23" ht="12.75" customHeight="1">
      <c r="A41" s="20"/>
      <c r="B41" s="61" t="s">
        <v>56</v>
      </c>
      <c r="C41" s="98" t="s">
        <v>40</v>
      </c>
      <c r="D41" s="98" t="s">
        <v>71</v>
      </c>
      <c r="E41" s="16">
        <v>3</v>
      </c>
      <c r="F41" s="27">
        <v>0.89</v>
      </c>
      <c r="G41" s="27">
        <v>3.51</v>
      </c>
      <c r="H41" s="126">
        <v>17697</v>
      </c>
      <c r="I41" s="126">
        <f t="shared" si="4"/>
        <v>62116.469999999994</v>
      </c>
      <c r="J41" s="127"/>
      <c r="K41" s="124"/>
      <c r="L41" s="124"/>
      <c r="M41" s="124"/>
      <c r="N41" s="127">
        <v>0.1</v>
      </c>
      <c r="O41" s="126">
        <f t="shared" si="5"/>
        <v>5528.37</v>
      </c>
      <c r="P41" s="127"/>
      <c r="Q41" s="124"/>
      <c r="R41" s="126">
        <f t="shared" si="7"/>
        <v>60812.03</v>
      </c>
      <c r="S41" s="128">
        <f t="shared" si="6"/>
        <v>729744.36</v>
      </c>
      <c r="T41" s="30"/>
      <c r="U41" s="29"/>
      <c r="V41" s="2"/>
      <c r="W41" s="29"/>
    </row>
    <row r="42" spans="1:23" ht="12.75" customHeight="1">
      <c r="A42" s="84"/>
      <c r="B42" s="61" t="s">
        <v>56</v>
      </c>
      <c r="C42" s="98" t="s">
        <v>40</v>
      </c>
      <c r="D42" s="98" t="s">
        <v>71</v>
      </c>
      <c r="E42" s="16">
        <v>3</v>
      </c>
      <c r="F42" s="27">
        <v>1.45</v>
      </c>
      <c r="G42" s="27">
        <v>3.39</v>
      </c>
      <c r="H42" s="126">
        <v>17697</v>
      </c>
      <c r="I42" s="126">
        <f t="shared" si="4"/>
        <v>59992.83</v>
      </c>
      <c r="J42" s="127"/>
      <c r="K42" s="124"/>
      <c r="L42" s="124"/>
      <c r="M42" s="124"/>
      <c r="N42" s="127">
        <v>0.1</v>
      </c>
      <c r="O42" s="126">
        <f t="shared" si="5"/>
        <v>8698.96</v>
      </c>
      <c r="P42" s="127"/>
      <c r="Q42" s="124"/>
      <c r="R42" s="126">
        <f aca="true" t="shared" si="8" ref="R42:R57">ROUND((I42*F42)+O42+K42+Q42,2)</f>
        <v>95688.56</v>
      </c>
      <c r="S42" s="128">
        <f aca="true" t="shared" si="9" ref="S42:S57">R42*12</f>
        <v>1148262.72</v>
      </c>
      <c r="T42" s="30"/>
      <c r="U42" s="29"/>
      <c r="V42" s="2"/>
      <c r="W42" s="29"/>
    </row>
    <row r="43" spans="1:23" ht="12.75" customHeight="1">
      <c r="A43" s="20"/>
      <c r="B43" s="61" t="s">
        <v>56</v>
      </c>
      <c r="C43" s="98" t="s">
        <v>40</v>
      </c>
      <c r="D43" s="98" t="s">
        <v>71</v>
      </c>
      <c r="E43" s="16">
        <v>3</v>
      </c>
      <c r="F43" s="27">
        <v>0.44</v>
      </c>
      <c r="G43" s="27">
        <v>3.57</v>
      </c>
      <c r="H43" s="126">
        <v>17697</v>
      </c>
      <c r="I43" s="126">
        <f t="shared" si="4"/>
        <v>63178.28999999999</v>
      </c>
      <c r="J43" s="127"/>
      <c r="K43" s="124"/>
      <c r="L43" s="124"/>
      <c r="M43" s="124"/>
      <c r="N43" s="127">
        <v>0.1</v>
      </c>
      <c r="O43" s="126">
        <f t="shared" si="5"/>
        <v>2779.84</v>
      </c>
      <c r="P43" s="127"/>
      <c r="Q43" s="124"/>
      <c r="R43" s="126">
        <f t="shared" si="8"/>
        <v>30578.29</v>
      </c>
      <c r="S43" s="128">
        <f t="shared" si="9"/>
        <v>366939.48</v>
      </c>
      <c r="T43" s="30"/>
      <c r="U43" s="29"/>
      <c r="V43" s="2"/>
      <c r="W43" s="29"/>
    </row>
    <row r="44" spans="1:23" ht="12.75" customHeight="1">
      <c r="A44" s="20"/>
      <c r="B44" s="61" t="s">
        <v>56</v>
      </c>
      <c r="C44" s="98" t="s">
        <v>40</v>
      </c>
      <c r="D44" s="98" t="s">
        <v>71</v>
      </c>
      <c r="E44" s="16">
        <v>3</v>
      </c>
      <c r="F44" s="27">
        <v>1.44</v>
      </c>
      <c r="G44" s="27">
        <v>3.39</v>
      </c>
      <c r="H44" s="126">
        <v>17697</v>
      </c>
      <c r="I44" s="126">
        <f t="shared" si="4"/>
        <v>59992.83</v>
      </c>
      <c r="J44" s="127"/>
      <c r="K44" s="124"/>
      <c r="L44" s="124"/>
      <c r="M44" s="124"/>
      <c r="N44" s="127">
        <v>0.1</v>
      </c>
      <c r="O44" s="126">
        <f t="shared" si="5"/>
        <v>8638.97</v>
      </c>
      <c r="P44" s="127"/>
      <c r="Q44" s="124"/>
      <c r="R44" s="126">
        <f t="shared" si="8"/>
        <v>95028.65</v>
      </c>
      <c r="S44" s="128">
        <f t="shared" si="9"/>
        <v>1140343.7999999998</v>
      </c>
      <c r="T44" s="30"/>
      <c r="U44" s="29"/>
      <c r="V44" s="2"/>
      <c r="W44" s="29"/>
    </row>
    <row r="45" spans="1:23" ht="12.75" customHeight="1">
      <c r="A45" s="20"/>
      <c r="B45" s="61" t="s">
        <v>56</v>
      </c>
      <c r="C45" s="98" t="s">
        <v>40</v>
      </c>
      <c r="D45" s="98" t="s">
        <v>71</v>
      </c>
      <c r="E45" s="16">
        <v>3</v>
      </c>
      <c r="F45" s="27">
        <v>1</v>
      </c>
      <c r="G45" s="27">
        <v>3.69</v>
      </c>
      <c r="H45" s="126">
        <v>17697</v>
      </c>
      <c r="I45" s="126">
        <f t="shared" si="4"/>
        <v>65301.93</v>
      </c>
      <c r="J45" s="127"/>
      <c r="K45" s="124"/>
      <c r="L45" s="124"/>
      <c r="M45" s="124"/>
      <c r="N45" s="127">
        <v>0.1</v>
      </c>
      <c r="O45" s="126">
        <f t="shared" si="5"/>
        <v>6530.19</v>
      </c>
      <c r="P45" s="127"/>
      <c r="Q45" s="124"/>
      <c r="R45" s="126">
        <f t="shared" si="8"/>
        <v>71832.12</v>
      </c>
      <c r="S45" s="128">
        <f t="shared" si="9"/>
        <v>861985.44</v>
      </c>
      <c r="T45" s="30"/>
      <c r="U45" s="29"/>
      <c r="V45" s="2"/>
      <c r="W45" s="29"/>
    </row>
    <row r="46" spans="1:23" ht="12.75" customHeight="1">
      <c r="A46" s="20"/>
      <c r="B46" s="61" t="s">
        <v>56</v>
      </c>
      <c r="C46" s="98" t="s">
        <v>40</v>
      </c>
      <c r="D46" s="98" t="s">
        <v>71</v>
      </c>
      <c r="E46" s="16">
        <v>3</v>
      </c>
      <c r="F46" s="27">
        <v>1.45</v>
      </c>
      <c r="G46" s="27">
        <v>3.45</v>
      </c>
      <c r="H46" s="126">
        <v>17697</v>
      </c>
      <c r="I46" s="126">
        <f t="shared" si="4"/>
        <v>61054.65</v>
      </c>
      <c r="J46" s="127"/>
      <c r="K46" s="124"/>
      <c r="L46" s="124"/>
      <c r="M46" s="124"/>
      <c r="N46" s="127">
        <v>0.1</v>
      </c>
      <c r="O46" s="126">
        <f t="shared" si="5"/>
        <v>8852.92</v>
      </c>
      <c r="P46" s="127"/>
      <c r="Q46" s="124"/>
      <c r="R46" s="126">
        <f t="shared" si="8"/>
        <v>97382.16</v>
      </c>
      <c r="S46" s="128">
        <f t="shared" si="9"/>
        <v>1168585.92</v>
      </c>
      <c r="T46" s="30"/>
      <c r="U46" s="29"/>
      <c r="V46" s="2"/>
      <c r="W46" s="29"/>
    </row>
    <row r="47" spans="1:23" ht="12.75" customHeight="1">
      <c r="A47" s="20"/>
      <c r="B47" s="61" t="s">
        <v>56</v>
      </c>
      <c r="C47" s="71" t="s">
        <v>40</v>
      </c>
      <c r="D47" s="71" t="s">
        <v>71</v>
      </c>
      <c r="E47" s="99">
        <v>2</v>
      </c>
      <c r="F47" s="27">
        <v>1</v>
      </c>
      <c r="G47" s="27">
        <v>3.92</v>
      </c>
      <c r="H47" s="126">
        <v>17697</v>
      </c>
      <c r="I47" s="126">
        <f t="shared" si="4"/>
        <v>69372.24</v>
      </c>
      <c r="J47" s="127"/>
      <c r="K47" s="124"/>
      <c r="L47" s="124"/>
      <c r="M47" s="124"/>
      <c r="N47" s="127">
        <v>0.1</v>
      </c>
      <c r="O47" s="126">
        <f t="shared" si="5"/>
        <v>6937.22</v>
      </c>
      <c r="P47" s="127"/>
      <c r="Q47" s="124"/>
      <c r="R47" s="126">
        <f t="shared" si="8"/>
        <v>76309.46</v>
      </c>
      <c r="S47" s="128">
        <f t="shared" si="9"/>
        <v>915713.52</v>
      </c>
      <c r="T47" s="30"/>
      <c r="U47" s="29"/>
      <c r="V47" s="2"/>
      <c r="W47" s="29"/>
    </row>
    <row r="48" spans="1:23" ht="12.75" customHeight="1">
      <c r="A48" s="20"/>
      <c r="B48" s="61" t="s">
        <v>56</v>
      </c>
      <c r="C48" s="98" t="s">
        <v>40</v>
      </c>
      <c r="D48" s="98" t="s">
        <v>71</v>
      </c>
      <c r="E48" s="16">
        <v>2</v>
      </c>
      <c r="F48" s="27">
        <v>1.11</v>
      </c>
      <c r="G48" s="27">
        <v>3.5</v>
      </c>
      <c r="H48" s="126">
        <v>17697</v>
      </c>
      <c r="I48" s="126">
        <f t="shared" si="4"/>
        <v>61939.5</v>
      </c>
      <c r="J48" s="127"/>
      <c r="K48" s="124"/>
      <c r="L48" s="124"/>
      <c r="M48" s="124"/>
      <c r="N48" s="127">
        <v>0.1</v>
      </c>
      <c r="O48" s="126">
        <f t="shared" si="5"/>
        <v>6875.28</v>
      </c>
      <c r="P48" s="127"/>
      <c r="Q48" s="124"/>
      <c r="R48" s="126">
        <f t="shared" si="8"/>
        <v>75628.13</v>
      </c>
      <c r="S48" s="128">
        <f t="shared" si="9"/>
        <v>907537.56</v>
      </c>
      <c r="T48" s="30"/>
      <c r="U48" s="29"/>
      <c r="V48" s="2"/>
      <c r="W48" s="29"/>
    </row>
    <row r="49" spans="1:23" ht="12.75" customHeight="1">
      <c r="A49" s="20"/>
      <c r="B49" s="61" t="s">
        <v>56</v>
      </c>
      <c r="C49" s="98" t="s">
        <v>40</v>
      </c>
      <c r="D49" s="98" t="s">
        <v>41</v>
      </c>
      <c r="E49" s="16">
        <v>4</v>
      </c>
      <c r="F49" s="27">
        <v>1.11</v>
      </c>
      <c r="G49" s="27">
        <v>2.48</v>
      </c>
      <c r="H49" s="126">
        <v>17697</v>
      </c>
      <c r="I49" s="126">
        <f t="shared" si="4"/>
        <v>43888.56</v>
      </c>
      <c r="J49" s="127"/>
      <c r="K49" s="124"/>
      <c r="L49" s="124"/>
      <c r="M49" s="124"/>
      <c r="N49" s="127">
        <v>0.1</v>
      </c>
      <c r="O49" s="126">
        <f t="shared" si="5"/>
        <v>4871.63</v>
      </c>
      <c r="P49" s="127"/>
      <c r="Q49" s="124"/>
      <c r="R49" s="126">
        <f t="shared" si="8"/>
        <v>53587.93</v>
      </c>
      <c r="S49" s="128">
        <f t="shared" si="9"/>
        <v>643055.16</v>
      </c>
      <c r="T49" s="30"/>
      <c r="U49" s="29"/>
      <c r="V49" s="2"/>
      <c r="W49" s="29"/>
    </row>
    <row r="50" spans="1:23" ht="12.75" customHeight="1">
      <c r="A50" s="20"/>
      <c r="B50" s="61" t="s">
        <v>56</v>
      </c>
      <c r="C50" s="98" t="s">
        <v>40</v>
      </c>
      <c r="D50" s="98" t="s">
        <v>41</v>
      </c>
      <c r="E50" s="16">
        <v>1</v>
      </c>
      <c r="F50" s="27">
        <v>1.45</v>
      </c>
      <c r="G50" s="27">
        <v>3.84</v>
      </c>
      <c r="H50" s="126">
        <v>17697</v>
      </c>
      <c r="I50" s="126">
        <f t="shared" si="4"/>
        <v>67956.48</v>
      </c>
      <c r="J50" s="127"/>
      <c r="K50" s="124"/>
      <c r="L50" s="124"/>
      <c r="M50" s="124"/>
      <c r="N50" s="127">
        <v>0.1</v>
      </c>
      <c r="O50" s="126">
        <f t="shared" si="5"/>
        <v>9853.69</v>
      </c>
      <c r="P50" s="127"/>
      <c r="Q50" s="124"/>
      <c r="R50" s="126">
        <f t="shared" si="8"/>
        <v>108390.59</v>
      </c>
      <c r="S50" s="128">
        <f t="shared" si="9"/>
        <v>1300687.08</v>
      </c>
      <c r="T50" s="30"/>
      <c r="U50" s="29"/>
      <c r="V50" s="2"/>
      <c r="W50" s="29"/>
    </row>
    <row r="51" spans="1:23" ht="12.75" customHeight="1">
      <c r="A51" s="84"/>
      <c r="B51" s="61" t="s">
        <v>15</v>
      </c>
      <c r="C51" s="98" t="s">
        <v>40</v>
      </c>
      <c r="D51" s="98" t="s">
        <v>71</v>
      </c>
      <c r="E51" s="16">
        <v>1</v>
      </c>
      <c r="F51" s="27">
        <v>1</v>
      </c>
      <c r="G51" s="27">
        <v>4.2</v>
      </c>
      <c r="H51" s="126">
        <v>17697</v>
      </c>
      <c r="I51" s="126">
        <f aca="true" t="shared" si="10" ref="I51:I57">G51*H51</f>
        <v>74327.40000000001</v>
      </c>
      <c r="J51" s="127">
        <v>0</v>
      </c>
      <c r="K51" s="124">
        <f>ROUND(I51*J51,2)+(O51*J51)</f>
        <v>0</v>
      </c>
      <c r="L51" s="124"/>
      <c r="M51" s="124"/>
      <c r="N51" s="127">
        <v>0.1</v>
      </c>
      <c r="O51" s="126">
        <f aca="true" t="shared" si="11" ref="O51:O57">ROUND(I51*N51*F51,2)</f>
        <v>7432.74</v>
      </c>
      <c r="P51" s="127"/>
      <c r="Q51" s="124">
        <f>ROUND(H51*P51,2)</f>
        <v>0</v>
      </c>
      <c r="R51" s="126">
        <f t="shared" si="8"/>
        <v>81760.14</v>
      </c>
      <c r="S51" s="128">
        <f t="shared" si="9"/>
        <v>981121.6799999999</v>
      </c>
      <c r="T51" s="30"/>
      <c r="U51" s="29"/>
      <c r="V51" s="2"/>
      <c r="W51" s="29"/>
    </row>
    <row r="52" spans="1:23" ht="12.75" customHeight="1">
      <c r="A52" s="20"/>
      <c r="B52" s="61" t="s">
        <v>55</v>
      </c>
      <c r="C52" s="98" t="s">
        <v>40</v>
      </c>
      <c r="D52" s="98" t="s">
        <v>71</v>
      </c>
      <c r="E52" s="16">
        <v>4</v>
      </c>
      <c r="F52" s="27">
        <v>1</v>
      </c>
      <c r="G52" s="27">
        <v>3.34</v>
      </c>
      <c r="H52" s="126">
        <v>17697</v>
      </c>
      <c r="I52" s="126">
        <f t="shared" si="10"/>
        <v>59107.979999999996</v>
      </c>
      <c r="J52" s="127"/>
      <c r="K52" s="124"/>
      <c r="L52" s="124"/>
      <c r="M52" s="124"/>
      <c r="N52" s="127">
        <v>0.1</v>
      </c>
      <c r="O52" s="126">
        <f t="shared" si="11"/>
        <v>5910.8</v>
      </c>
      <c r="P52" s="127"/>
      <c r="Q52" s="124"/>
      <c r="R52" s="126">
        <f t="shared" si="8"/>
        <v>65018.78</v>
      </c>
      <c r="S52" s="128">
        <f t="shared" si="9"/>
        <v>780225.36</v>
      </c>
      <c r="T52" s="30"/>
      <c r="U52" s="29"/>
      <c r="V52" s="2"/>
      <c r="W52" s="29"/>
    </row>
    <row r="53" spans="1:23" ht="12.75" customHeight="1">
      <c r="A53" s="20"/>
      <c r="B53" s="61" t="s">
        <v>55</v>
      </c>
      <c r="C53" s="98" t="s">
        <v>40</v>
      </c>
      <c r="D53" s="98" t="s">
        <v>71</v>
      </c>
      <c r="E53" s="16">
        <v>2</v>
      </c>
      <c r="F53" s="27">
        <v>0.5</v>
      </c>
      <c r="G53" s="27">
        <v>3.92</v>
      </c>
      <c r="H53" s="126">
        <v>17697</v>
      </c>
      <c r="I53" s="126">
        <f t="shared" si="10"/>
        <v>69372.24</v>
      </c>
      <c r="J53" s="127"/>
      <c r="K53" s="124"/>
      <c r="L53" s="124"/>
      <c r="M53" s="124"/>
      <c r="N53" s="127">
        <v>0.1</v>
      </c>
      <c r="O53" s="126">
        <f t="shared" si="11"/>
        <v>3468.61</v>
      </c>
      <c r="P53" s="127"/>
      <c r="Q53" s="124"/>
      <c r="R53" s="126">
        <f t="shared" si="8"/>
        <v>38154.73</v>
      </c>
      <c r="S53" s="128">
        <f t="shared" si="9"/>
        <v>457856.76</v>
      </c>
      <c r="T53" s="30"/>
      <c r="U53" s="29"/>
      <c r="V53" s="2"/>
      <c r="W53" s="29"/>
    </row>
    <row r="54" spans="1:23" ht="12.75" customHeight="1">
      <c r="A54" s="20"/>
      <c r="B54" s="61" t="s">
        <v>15</v>
      </c>
      <c r="C54" s="98" t="s">
        <v>40</v>
      </c>
      <c r="D54" s="98" t="s">
        <v>71</v>
      </c>
      <c r="E54" s="16">
        <v>4</v>
      </c>
      <c r="F54" s="27">
        <v>0.5</v>
      </c>
      <c r="G54" s="27">
        <v>2.92</v>
      </c>
      <c r="H54" s="126">
        <v>17697</v>
      </c>
      <c r="I54" s="126">
        <f t="shared" si="10"/>
        <v>51675.24</v>
      </c>
      <c r="J54" s="127"/>
      <c r="K54" s="124"/>
      <c r="L54" s="124"/>
      <c r="M54" s="124"/>
      <c r="N54" s="127">
        <v>0.1</v>
      </c>
      <c r="O54" s="126">
        <f t="shared" si="11"/>
        <v>2583.76</v>
      </c>
      <c r="P54" s="127"/>
      <c r="Q54" s="124"/>
      <c r="R54" s="126">
        <f t="shared" si="8"/>
        <v>28421.38</v>
      </c>
      <c r="S54" s="128">
        <f t="shared" si="9"/>
        <v>341056.56</v>
      </c>
      <c r="T54" s="30"/>
      <c r="U54" s="29"/>
      <c r="V54" s="2"/>
      <c r="W54" s="29"/>
    </row>
    <row r="55" spans="1:23" ht="12.75" customHeight="1">
      <c r="A55" s="20"/>
      <c r="B55" s="61" t="s">
        <v>14</v>
      </c>
      <c r="C55" s="98" t="s">
        <v>39</v>
      </c>
      <c r="D55" s="98" t="s">
        <v>39</v>
      </c>
      <c r="E55" s="16">
        <v>2</v>
      </c>
      <c r="F55" s="27">
        <v>0.5</v>
      </c>
      <c r="G55" s="27">
        <v>3.22</v>
      </c>
      <c r="H55" s="126">
        <v>17697</v>
      </c>
      <c r="I55" s="126">
        <f t="shared" si="10"/>
        <v>56984.340000000004</v>
      </c>
      <c r="J55" s="127">
        <v>0</v>
      </c>
      <c r="K55" s="124">
        <f>ROUND(I55*J55,2)+(O55*J55)</f>
        <v>0</v>
      </c>
      <c r="L55" s="124"/>
      <c r="M55" s="124"/>
      <c r="N55" s="127">
        <v>0.1</v>
      </c>
      <c r="O55" s="126">
        <f t="shared" si="11"/>
        <v>2849.22</v>
      </c>
      <c r="P55" s="127"/>
      <c r="Q55" s="124">
        <f>ROUND(H55*P55,2)</f>
        <v>0</v>
      </c>
      <c r="R55" s="126">
        <f t="shared" si="8"/>
        <v>31341.39</v>
      </c>
      <c r="S55" s="128">
        <f t="shared" si="9"/>
        <v>376096.68</v>
      </c>
      <c r="T55" s="30"/>
      <c r="U55" s="29"/>
      <c r="V55" s="2"/>
      <c r="W55" s="29"/>
    </row>
    <row r="56" spans="1:23" ht="12.75" customHeight="1">
      <c r="A56" s="20"/>
      <c r="B56" s="61" t="s">
        <v>14</v>
      </c>
      <c r="C56" s="98" t="s">
        <v>39</v>
      </c>
      <c r="D56" s="98" t="s">
        <v>39</v>
      </c>
      <c r="E56" s="16">
        <v>3</v>
      </c>
      <c r="F56" s="27">
        <v>0.5</v>
      </c>
      <c r="G56" s="27">
        <v>2.25</v>
      </c>
      <c r="H56" s="126">
        <v>17697</v>
      </c>
      <c r="I56" s="126">
        <f t="shared" si="10"/>
        <v>39818.25</v>
      </c>
      <c r="J56" s="127"/>
      <c r="K56" s="124"/>
      <c r="L56" s="124"/>
      <c r="M56" s="124"/>
      <c r="N56" s="127">
        <v>0.1</v>
      </c>
      <c r="O56" s="126">
        <f t="shared" si="11"/>
        <v>1990.91</v>
      </c>
      <c r="P56" s="127"/>
      <c r="Q56" s="124"/>
      <c r="R56" s="126">
        <f t="shared" si="8"/>
        <v>21900.04</v>
      </c>
      <c r="S56" s="128">
        <f t="shared" si="9"/>
        <v>262800.48</v>
      </c>
      <c r="T56" s="30"/>
      <c r="U56" s="29"/>
      <c r="V56" s="2"/>
      <c r="W56" s="29"/>
    </row>
    <row r="57" spans="1:23" ht="12.75" customHeight="1" thickBot="1">
      <c r="A57" s="20"/>
      <c r="B57" s="61" t="s">
        <v>62</v>
      </c>
      <c r="C57" s="98" t="s">
        <v>42</v>
      </c>
      <c r="D57" s="98" t="s">
        <v>42</v>
      </c>
      <c r="E57" s="16">
        <v>1</v>
      </c>
      <c r="F57" s="27">
        <v>1</v>
      </c>
      <c r="G57" s="27">
        <v>1.92</v>
      </c>
      <c r="H57" s="126">
        <v>17697</v>
      </c>
      <c r="I57" s="126">
        <f t="shared" si="10"/>
        <v>33978.24</v>
      </c>
      <c r="J57" s="127">
        <v>0</v>
      </c>
      <c r="K57" s="124">
        <f>ROUND(I57*J57,2)+(O57*J57)</f>
        <v>0</v>
      </c>
      <c r="L57" s="124"/>
      <c r="M57" s="124"/>
      <c r="N57" s="127">
        <v>0.1</v>
      </c>
      <c r="O57" s="126">
        <f t="shared" si="11"/>
        <v>3397.82</v>
      </c>
      <c r="P57" s="127"/>
      <c r="Q57" s="124">
        <f>ROUND(H57*P57,2)</f>
        <v>0</v>
      </c>
      <c r="R57" s="126">
        <f t="shared" si="8"/>
        <v>37376.06</v>
      </c>
      <c r="S57" s="128">
        <f t="shared" si="9"/>
        <v>448512.72</v>
      </c>
      <c r="T57" s="30"/>
      <c r="U57" s="29"/>
      <c r="V57" s="2"/>
      <c r="W57" s="29"/>
    </row>
    <row r="58" spans="1:24" s="50" customFormat="1" ht="13.5" customHeight="1" thickBot="1">
      <c r="A58" s="113" t="s">
        <v>16</v>
      </c>
      <c r="B58" s="114"/>
      <c r="C58" s="66"/>
      <c r="D58" s="66"/>
      <c r="E58" s="72"/>
      <c r="F58" s="73">
        <f>SUM(F31:F57)</f>
        <v>32.89</v>
      </c>
      <c r="G58" s="73"/>
      <c r="H58" s="73"/>
      <c r="I58" s="68"/>
      <c r="J58" s="68"/>
      <c r="K58" s="68">
        <f>SUM(K31:K31)</f>
        <v>0</v>
      </c>
      <c r="L58" s="68"/>
      <c r="M58" s="68">
        <f>SUM(M31:M57)</f>
        <v>0</v>
      </c>
      <c r="N58" s="68"/>
      <c r="O58" s="68">
        <f>SUM(O31:O57)</f>
        <v>200265.96</v>
      </c>
      <c r="P58" s="69"/>
      <c r="Q58" s="68">
        <f>SUM(Q31:Q31)</f>
        <v>0</v>
      </c>
      <c r="R58" s="68">
        <f>SUM(R31:R57)</f>
        <v>2202925.73</v>
      </c>
      <c r="S58" s="70">
        <f>SUM(S31:S57)</f>
        <v>26435108.76</v>
      </c>
      <c r="U58" s="51"/>
      <c r="V58" s="52"/>
      <c r="W58" s="52"/>
      <c r="X58" s="53"/>
    </row>
    <row r="59" spans="1:23" ht="36" customHeight="1">
      <c r="A59" s="20"/>
      <c r="B59" s="37" t="s">
        <v>17</v>
      </c>
      <c r="C59" s="47"/>
      <c r="D59" s="47"/>
      <c r="E59" s="33"/>
      <c r="F59" s="38"/>
      <c r="G59" s="38"/>
      <c r="H59" s="38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5"/>
      <c r="U59" s="2"/>
      <c r="V59" s="2"/>
      <c r="W59" s="2"/>
    </row>
    <row r="60" spans="1:23" ht="28.5" customHeight="1">
      <c r="A60" s="20"/>
      <c r="B60" s="64" t="s">
        <v>57</v>
      </c>
      <c r="C60" s="48"/>
      <c r="D60" s="48"/>
      <c r="E60" s="85">
        <v>4</v>
      </c>
      <c r="F60" s="27">
        <v>1</v>
      </c>
      <c r="G60" s="27">
        <v>1.96</v>
      </c>
      <c r="H60" s="126">
        <v>17697</v>
      </c>
      <c r="I60" s="126">
        <f>G60*H60</f>
        <v>34686.12</v>
      </c>
      <c r="J60" s="127">
        <v>0</v>
      </c>
      <c r="K60" s="124">
        <f aca="true" t="shared" si="12" ref="K60:K67">ROUND(I60*J60,2)</f>
        <v>0</v>
      </c>
      <c r="L60" s="124"/>
      <c r="M60" s="124"/>
      <c r="N60" s="127">
        <v>0.1</v>
      </c>
      <c r="O60" s="126">
        <f aca="true" t="shared" si="13" ref="O60:O67">ROUND(I60*N60*F60,2)</f>
        <v>3468.61</v>
      </c>
      <c r="P60" s="127">
        <v>0</v>
      </c>
      <c r="Q60" s="124">
        <f>ROUND(H60*P60,2)</f>
        <v>0</v>
      </c>
      <c r="R60" s="126">
        <f>ROUND((I60*F60)+O60+K60+Q60,2)</f>
        <v>38154.73</v>
      </c>
      <c r="S60" s="128">
        <f>R60*12</f>
        <v>457856.76</v>
      </c>
      <c r="U60" s="29"/>
      <c r="V60" s="2"/>
      <c r="W60" s="29"/>
    </row>
    <row r="61" spans="1:23" ht="24" customHeight="1">
      <c r="A61" s="20"/>
      <c r="B61" s="59" t="s">
        <v>58</v>
      </c>
      <c r="C61" s="48"/>
      <c r="D61" s="48"/>
      <c r="E61" s="85">
        <v>3</v>
      </c>
      <c r="F61" s="28">
        <v>3</v>
      </c>
      <c r="G61" s="27">
        <v>1.83</v>
      </c>
      <c r="H61" s="126">
        <v>17697</v>
      </c>
      <c r="I61" s="126">
        <f aca="true" t="shared" si="14" ref="I61:I67">G61*H61</f>
        <v>32385.510000000002</v>
      </c>
      <c r="J61" s="127">
        <v>0</v>
      </c>
      <c r="K61" s="124">
        <f t="shared" si="12"/>
        <v>0</v>
      </c>
      <c r="L61" s="124"/>
      <c r="M61" s="124"/>
      <c r="N61" s="127">
        <v>0.1</v>
      </c>
      <c r="O61" s="126">
        <f t="shared" si="13"/>
        <v>9715.65</v>
      </c>
      <c r="P61" s="127">
        <v>0</v>
      </c>
      <c r="Q61" s="124"/>
      <c r="R61" s="126">
        <f>ROUND((I61*F61)+O61+K61+Q61,2)</f>
        <v>106872.18</v>
      </c>
      <c r="S61" s="128">
        <f>R61*12</f>
        <v>1282466.16</v>
      </c>
      <c r="U61" s="29"/>
      <c r="V61" s="2"/>
      <c r="W61" s="29"/>
    </row>
    <row r="62" spans="1:23" ht="12.75" customHeight="1">
      <c r="A62" s="20"/>
      <c r="B62" s="64" t="s">
        <v>59</v>
      </c>
      <c r="C62" s="48"/>
      <c r="D62" s="48"/>
      <c r="E62" s="85">
        <v>2</v>
      </c>
      <c r="F62" s="28">
        <v>2.5</v>
      </c>
      <c r="G62" s="27">
        <v>1.71</v>
      </c>
      <c r="H62" s="126">
        <v>17697</v>
      </c>
      <c r="I62" s="126">
        <f t="shared" si="14"/>
        <v>30261.87</v>
      </c>
      <c r="J62" s="127">
        <v>0</v>
      </c>
      <c r="K62" s="124">
        <f t="shared" si="12"/>
        <v>0</v>
      </c>
      <c r="L62" s="124"/>
      <c r="M62" s="124"/>
      <c r="N62" s="127">
        <v>0.1</v>
      </c>
      <c r="O62" s="126">
        <f t="shared" si="13"/>
        <v>7565.47</v>
      </c>
      <c r="P62" s="132">
        <v>0.3</v>
      </c>
      <c r="Q62" s="124">
        <f>ROUND(H62*P62,2)*F62</f>
        <v>13272.75</v>
      </c>
      <c r="R62" s="126">
        <f>ROUND((I62*F62)+O62+K62+Q62,2)-0.01</f>
        <v>96492.89</v>
      </c>
      <c r="S62" s="128">
        <f aca="true" t="shared" si="15" ref="S62:S67">R62*12</f>
        <v>1157914.68</v>
      </c>
      <c r="T62" s="30"/>
      <c r="U62" s="29"/>
      <c r="V62" s="2"/>
      <c r="W62" s="29"/>
    </row>
    <row r="63" spans="1:23" ht="12.75" customHeight="1">
      <c r="A63" s="20"/>
      <c r="B63" s="64" t="s">
        <v>18</v>
      </c>
      <c r="C63" s="48"/>
      <c r="D63" s="48"/>
      <c r="E63" s="85">
        <v>4</v>
      </c>
      <c r="F63" s="28">
        <v>0.5</v>
      </c>
      <c r="G63" s="27">
        <v>1.96</v>
      </c>
      <c r="H63" s="126">
        <v>17697</v>
      </c>
      <c r="I63" s="126">
        <f t="shared" si="14"/>
        <v>34686.12</v>
      </c>
      <c r="J63" s="127">
        <v>0</v>
      </c>
      <c r="K63" s="124">
        <f t="shared" si="12"/>
        <v>0</v>
      </c>
      <c r="L63" s="124"/>
      <c r="M63" s="124"/>
      <c r="N63" s="127">
        <v>0.1</v>
      </c>
      <c r="O63" s="126">
        <f t="shared" si="13"/>
        <v>1734.31</v>
      </c>
      <c r="P63" s="127">
        <v>0.2</v>
      </c>
      <c r="Q63" s="124">
        <f>ROUND(H63*P63,2)*F63</f>
        <v>1769.7</v>
      </c>
      <c r="R63" s="126">
        <f>ROUND((I63*F63)+O63+K63+Q63,2)</f>
        <v>20847.07</v>
      </c>
      <c r="S63" s="128">
        <f t="shared" si="15"/>
        <v>250164.84</v>
      </c>
      <c r="U63" s="2"/>
      <c r="V63" s="2"/>
      <c r="W63" s="29"/>
    </row>
    <row r="64" spans="1:23" ht="12.75" customHeight="1">
      <c r="A64" s="20"/>
      <c r="B64" s="64" t="s">
        <v>35</v>
      </c>
      <c r="C64" s="5"/>
      <c r="D64" s="5"/>
      <c r="E64" s="28">
        <v>4</v>
      </c>
      <c r="F64" s="28">
        <v>0.5</v>
      </c>
      <c r="G64" s="27">
        <v>1.96</v>
      </c>
      <c r="H64" s="126">
        <v>17697</v>
      </c>
      <c r="I64" s="126">
        <f t="shared" si="14"/>
        <v>34686.12</v>
      </c>
      <c r="J64" s="127">
        <v>0</v>
      </c>
      <c r="K64" s="124">
        <f t="shared" si="12"/>
        <v>0</v>
      </c>
      <c r="L64" s="124"/>
      <c r="M64" s="124"/>
      <c r="N64" s="127">
        <v>0.1</v>
      </c>
      <c r="O64" s="126">
        <f t="shared" si="13"/>
        <v>1734.31</v>
      </c>
      <c r="P64" s="127"/>
      <c r="Q64" s="124">
        <f>ROUND(H64*P64,2)</f>
        <v>0</v>
      </c>
      <c r="R64" s="126">
        <f>ROUND((I64*F64)+O64+K64+Q64,2)</f>
        <v>19077.37</v>
      </c>
      <c r="S64" s="128">
        <f t="shared" si="15"/>
        <v>228928.44</v>
      </c>
      <c r="U64" s="2"/>
      <c r="V64" s="2"/>
      <c r="W64" s="29"/>
    </row>
    <row r="65" spans="1:23" ht="12.75" customHeight="1">
      <c r="A65" s="20"/>
      <c r="B65" s="59" t="s">
        <v>60</v>
      </c>
      <c r="C65" s="48"/>
      <c r="D65" s="48"/>
      <c r="E65" s="62">
        <v>1</v>
      </c>
      <c r="F65" s="28">
        <v>9</v>
      </c>
      <c r="G65" s="27">
        <v>1.6</v>
      </c>
      <c r="H65" s="126">
        <v>17697</v>
      </c>
      <c r="I65" s="126">
        <f t="shared" si="14"/>
        <v>28315.2</v>
      </c>
      <c r="J65" s="127">
        <v>0</v>
      </c>
      <c r="K65" s="124">
        <f t="shared" si="12"/>
        <v>0</v>
      </c>
      <c r="L65" s="124"/>
      <c r="M65" s="124"/>
      <c r="N65" s="127">
        <v>0.1</v>
      </c>
      <c r="O65" s="126">
        <f t="shared" si="13"/>
        <v>25483.68</v>
      </c>
      <c r="P65" s="127">
        <v>0.4878</v>
      </c>
      <c r="Q65" s="124">
        <f>(H65*P65)*F65</f>
        <v>77693.36940000001</v>
      </c>
      <c r="R65" s="126">
        <f>ROUND((I65*F65)+O65+K65+Q65,2)</f>
        <v>358013.85</v>
      </c>
      <c r="S65" s="128">
        <f t="shared" si="15"/>
        <v>4296166.199999999</v>
      </c>
      <c r="U65" s="2"/>
      <c r="V65" s="2"/>
      <c r="W65" s="29"/>
    </row>
    <row r="66" spans="1:23" ht="12.75" customHeight="1">
      <c r="A66" s="20"/>
      <c r="B66" s="59" t="s">
        <v>61</v>
      </c>
      <c r="C66" s="48"/>
      <c r="D66" s="48"/>
      <c r="E66" s="62">
        <v>1</v>
      </c>
      <c r="F66" s="28">
        <v>1</v>
      </c>
      <c r="G66" s="27">
        <v>1.6</v>
      </c>
      <c r="H66" s="126">
        <v>17697</v>
      </c>
      <c r="I66" s="126">
        <f t="shared" si="14"/>
        <v>28315.2</v>
      </c>
      <c r="J66" s="127">
        <v>0</v>
      </c>
      <c r="K66" s="124">
        <f t="shared" si="12"/>
        <v>0</v>
      </c>
      <c r="L66" s="124"/>
      <c r="M66" s="124"/>
      <c r="N66" s="127">
        <v>0.1</v>
      </c>
      <c r="O66" s="126">
        <f t="shared" si="13"/>
        <v>2831.52</v>
      </c>
      <c r="P66" s="127">
        <v>0</v>
      </c>
      <c r="Q66" s="124"/>
      <c r="R66" s="126">
        <f>ROUND((I66*F66)+O66+K66+Q66,2)</f>
        <v>31146.72</v>
      </c>
      <c r="S66" s="128">
        <f t="shared" si="15"/>
        <v>373760.64</v>
      </c>
      <c r="U66" s="2"/>
      <c r="V66" s="2"/>
      <c r="W66" s="29"/>
    </row>
    <row r="67" spans="1:23" ht="12.75" customHeight="1">
      <c r="A67" s="20"/>
      <c r="B67" s="17" t="s">
        <v>19</v>
      </c>
      <c r="C67" s="48"/>
      <c r="D67" s="48"/>
      <c r="E67" s="85">
        <v>1</v>
      </c>
      <c r="F67" s="27">
        <v>1</v>
      </c>
      <c r="G67" s="27">
        <v>1.6</v>
      </c>
      <c r="H67" s="126">
        <v>17697</v>
      </c>
      <c r="I67" s="126">
        <f t="shared" si="14"/>
        <v>28315.2</v>
      </c>
      <c r="J67" s="127">
        <v>0</v>
      </c>
      <c r="K67" s="124">
        <f t="shared" si="12"/>
        <v>0</v>
      </c>
      <c r="L67" s="124"/>
      <c r="M67" s="124"/>
      <c r="N67" s="127">
        <v>0.1</v>
      </c>
      <c r="O67" s="126">
        <f t="shared" si="13"/>
        <v>2831.52</v>
      </c>
      <c r="P67" s="127"/>
      <c r="Q67" s="124">
        <f>ROUND(H67*P67,2)</f>
        <v>0</v>
      </c>
      <c r="R67" s="126">
        <f>ROUND((I67*F67)+O67+K67+Q67,2)</f>
        <v>31146.72</v>
      </c>
      <c r="S67" s="128">
        <f t="shared" si="15"/>
        <v>373760.64</v>
      </c>
      <c r="U67" s="29"/>
      <c r="V67" s="2"/>
      <c r="W67" s="29"/>
    </row>
    <row r="68" spans="1:23" ht="11.25" customHeight="1" thickBot="1">
      <c r="A68" s="20"/>
      <c r="B68" s="60"/>
      <c r="C68" s="48"/>
      <c r="D68" s="48"/>
      <c r="E68" s="4"/>
      <c r="F68" s="28"/>
      <c r="G68" s="27"/>
      <c r="H68" s="126"/>
      <c r="I68" s="126"/>
      <c r="J68" s="127"/>
      <c r="K68" s="124"/>
      <c r="L68" s="124"/>
      <c r="M68" s="124"/>
      <c r="N68" s="127"/>
      <c r="O68" s="126"/>
      <c r="P68" s="127"/>
      <c r="Q68" s="124"/>
      <c r="R68" s="126"/>
      <c r="S68" s="128"/>
      <c r="T68" s="30"/>
      <c r="U68" s="29"/>
      <c r="V68" s="2"/>
      <c r="W68" s="29"/>
    </row>
    <row r="69" spans="1:23" s="50" customFormat="1" ht="14.25" customHeight="1" thickBot="1">
      <c r="A69" s="115" t="s">
        <v>20</v>
      </c>
      <c r="B69" s="116"/>
      <c r="C69" s="74"/>
      <c r="D69" s="74"/>
      <c r="E69" s="75"/>
      <c r="F69" s="76">
        <f>SUM(F59:F68)</f>
        <v>18.5</v>
      </c>
      <c r="G69" s="77"/>
      <c r="H69" s="76"/>
      <c r="I69" s="76"/>
      <c r="J69" s="76"/>
      <c r="K69" s="76">
        <f>SUM(K59:K68)</f>
        <v>0</v>
      </c>
      <c r="L69" s="76"/>
      <c r="M69" s="76">
        <v>0</v>
      </c>
      <c r="N69" s="76"/>
      <c r="O69" s="76">
        <f>SUM(O59:O68)</f>
        <v>55365.06999999999</v>
      </c>
      <c r="P69" s="78"/>
      <c r="Q69" s="76">
        <f>SUM(Q59:Q68)</f>
        <v>92735.81940000001</v>
      </c>
      <c r="R69" s="76">
        <f>SUM(R59:R68)</f>
        <v>701751.5299999999</v>
      </c>
      <c r="S69" s="79">
        <f>SUM(S59:S68)</f>
        <v>8421018.359999998</v>
      </c>
      <c r="U69" s="54"/>
      <c r="V69" s="55"/>
      <c r="W69" s="52"/>
    </row>
    <row r="70" spans="1:20" s="50" customFormat="1" ht="14.25" customHeight="1" thickBot="1">
      <c r="A70" s="117" t="s">
        <v>21</v>
      </c>
      <c r="B70" s="118"/>
      <c r="C70" s="80"/>
      <c r="D70" s="80"/>
      <c r="E70" s="81"/>
      <c r="F70" s="82">
        <f>F29+F58+F69</f>
        <v>65.39</v>
      </c>
      <c r="G70" s="81"/>
      <c r="H70" s="81"/>
      <c r="I70" s="81"/>
      <c r="J70" s="81"/>
      <c r="K70" s="81"/>
      <c r="L70" s="81"/>
      <c r="M70" s="81">
        <f>M29+M58+M69</f>
        <v>0</v>
      </c>
      <c r="N70" s="81"/>
      <c r="O70" s="82">
        <f>O29+O58+O69</f>
        <v>356557.01999999996</v>
      </c>
      <c r="P70" s="83">
        <f>P29+P58+P69</f>
        <v>0</v>
      </c>
      <c r="Q70" s="82">
        <f>Q29+Q58+Q69</f>
        <v>92735.81940000001</v>
      </c>
      <c r="R70" s="81">
        <f>R29+R58+R69</f>
        <v>4014863.1599999997</v>
      </c>
      <c r="S70" s="81">
        <f>S29+S58+S69</f>
        <v>48178357.92</v>
      </c>
      <c r="T70" s="56"/>
    </row>
    <row r="71" spans="21:23" ht="12.75">
      <c r="U71" s="102"/>
      <c r="V71" s="40"/>
      <c r="W71" s="40"/>
    </row>
    <row r="72" spans="2:23" ht="12.75">
      <c r="B72" s="95"/>
      <c r="C72" s="95"/>
      <c r="D72" s="95"/>
      <c r="E72" s="2"/>
      <c r="F72" s="97"/>
      <c r="G72" s="96"/>
      <c r="H72" s="96"/>
      <c r="I72" s="119"/>
      <c r="J72" s="119"/>
      <c r="K72" s="119"/>
      <c r="L72" s="119"/>
      <c r="M72" s="119"/>
      <c r="N72" s="119"/>
      <c r="O72" s="119"/>
      <c r="P72" s="119"/>
      <c r="Q72" s="119"/>
      <c r="U72" s="102"/>
      <c r="V72" s="40"/>
      <c r="W72" s="40"/>
    </row>
    <row r="73" spans="2:23" ht="15" customHeight="1">
      <c r="B73" s="86" t="s">
        <v>12</v>
      </c>
      <c r="C73" s="14"/>
      <c r="D73" s="14"/>
      <c r="E73" s="41"/>
      <c r="F73" s="41"/>
      <c r="G73" s="41"/>
      <c r="H73" s="31"/>
      <c r="I73" s="87"/>
      <c r="J73" s="87"/>
      <c r="K73" s="87"/>
      <c r="L73" s="87"/>
      <c r="M73" s="88" t="s">
        <v>70</v>
      </c>
      <c r="N73" s="88"/>
      <c r="O73" s="88"/>
      <c r="P73" s="87"/>
      <c r="Q73" s="87"/>
      <c r="R73" s="42"/>
      <c r="U73" s="102"/>
      <c r="V73" s="6"/>
      <c r="W73" s="6"/>
    </row>
    <row r="74" spans="6:23" ht="12.75">
      <c r="F74" s="36" t="s">
        <v>22</v>
      </c>
      <c r="I74" s="111" t="s">
        <v>23</v>
      </c>
      <c r="J74" s="111"/>
      <c r="K74" s="111"/>
      <c r="L74" s="111"/>
      <c r="M74" s="111"/>
      <c r="N74" s="111"/>
      <c r="O74" s="111"/>
      <c r="P74" s="111"/>
      <c r="Q74" s="111"/>
      <c r="R74" s="42"/>
      <c r="U74" s="7"/>
      <c r="V74" s="8"/>
      <c r="W74" s="8"/>
    </row>
    <row r="75" spans="16:23" ht="12.75">
      <c r="P75" s="49"/>
      <c r="R75" s="42"/>
      <c r="S75" s="30"/>
      <c r="U75" s="2"/>
      <c r="V75" s="2"/>
      <c r="W75" s="2"/>
    </row>
    <row r="76" spans="1:23" ht="12.75">
      <c r="A76" s="2"/>
      <c r="R76" s="42"/>
      <c r="U76" s="102"/>
      <c r="V76" s="40"/>
      <c r="W76" s="40"/>
    </row>
    <row r="77" spans="1:23" ht="12.75">
      <c r="A77" s="2"/>
      <c r="P77" s="49"/>
      <c r="U77" s="102"/>
      <c r="V77" s="6"/>
      <c r="W77" s="6"/>
    </row>
    <row r="78" spans="1:19" s="44" customFormat="1" ht="41.25" customHeight="1">
      <c r="A78" s="43"/>
      <c r="B78" s="103"/>
      <c r="C78" s="103"/>
      <c r="D78" s="103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</row>
    <row r="79" spans="1:23" ht="12.75">
      <c r="A79" s="2"/>
      <c r="U79" s="102"/>
      <c r="V79" s="40"/>
      <c r="W79" s="40"/>
    </row>
    <row r="80" spans="1:23" s="44" customFormat="1" ht="14.25" customHeight="1">
      <c r="A80" s="43"/>
      <c r="B80" s="103"/>
      <c r="C80" s="103"/>
      <c r="D80" s="103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45"/>
      <c r="Q80" s="45"/>
      <c r="R80" s="45"/>
      <c r="U80" s="102"/>
      <c r="V80" s="9"/>
      <c r="W80" s="9"/>
    </row>
    <row r="81" ht="14.25" customHeight="1">
      <c r="A81" s="2"/>
    </row>
    <row r="82" ht="14.25" customHeight="1">
      <c r="O82" s="42"/>
    </row>
  </sheetData>
  <sheetProtection/>
  <mergeCells count="43">
    <mergeCell ref="B3:E3"/>
    <mergeCell ref="B6:E6"/>
    <mergeCell ref="M2:S3"/>
    <mergeCell ref="M5:R5"/>
    <mergeCell ref="B2:E2"/>
    <mergeCell ref="Y10:AE10"/>
    <mergeCell ref="A10:S10"/>
    <mergeCell ref="W11:X11"/>
    <mergeCell ref="Y11:AE11"/>
    <mergeCell ref="H12:H13"/>
    <mergeCell ref="I12:I13"/>
    <mergeCell ref="P12:Q12"/>
    <mergeCell ref="H11:O11"/>
    <mergeCell ref="J12:K12"/>
    <mergeCell ref="N12:O12"/>
    <mergeCell ref="Y12:AE12"/>
    <mergeCell ref="W13:AE13"/>
    <mergeCell ref="A12:A13"/>
    <mergeCell ref="B12:B13"/>
    <mergeCell ref="C12:C13"/>
    <mergeCell ref="D12:D13"/>
    <mergeCell ref="R12:R13"/>
    <mergeCell ref="E12:E13"/>
    <mergeCell ref="L12:M12"/>
    <mergeCell ref="V14:AE14"/>
    <mergeCell ref="W15:AE15"/>
    <mergeCell ref="A29:B29"/>
    <mergeCell ref="I74:Q74"/>
    <mergeCell ref="A58:B58"/>
    <mergeCell ref="A69:B69"/>
    <mergeCell ref="A70:B70"/>
    <mergeCell ref="U71:U73"/>
    <mergeCell ref="I72:Q72"/>
    <mergeCell ref="I1:Q1"/>
    <mergeCell ref="U76:U77"/>
    <mergeCell ref="B78:S78"/>
    <mergeCell ref="U79:U80"/>
    <mergeCell ref="B80:O80"/>
    <mergeCell ref="A8:S8"/>
    <mergeCell ref="A9:S9"/>
    <mergeCell ref="G12:G13"/>
    <mergeCell ref="F12:F13"/>
    <mergeCell ref="S12:S13"/>
  </mergeCells>
  <printOptions/>
  <pageMargins left="0.984251968503937" right="0.1968503937007874" top="0.4724409448818898" bottom="0.4330708661417323" header="0.4330708661417323" footer="0.2362204724409449"/>
  <pageSetup horizontalDpi="600" verticalDpi="600" orientation="landscape" paperSize="9" scale="8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 СОШ №2 Г.ПАВЛОДАРА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ЖАНАТ</dc:creator>
  <cp:keywords/>
  <dc:description/>
  <cp:lastModifiedBy>Elite</cp:lastModifiedBy>
  <cp:lastPrinted>2018-10-17T08:49:59Z</cp:lastPrinted>
  <dcterms:created xsi:type="dcterms:W3CDTF">2013-09-13T04:00:10Z</dcterms:created>
  <dcterms:modified xsi:type="dcterms:W3CDTF">2019-08-22T03:44:54Z</dcterms:modified>
  <cp:category/>
  <cp:version/>
  <cp:contentType/>
  <cp:contentStatus/>
</cp:coreProperties>
</file>