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1"/>
  <workbookPr filterPrivacy="1" defaultThemeVersion="124226"/>
  <xr:revisionPtr revIDLastSave="0" documentId="8_{7CD3BA33-0612-4610-AF21-9F98DFAF7D6B}" xr6:coauthVersionLast="47" xr6:coauthVersionMax="47" xr10:uidLastSave="{00000000-0000-0000-0000-000000000000}"/>
  <bookViews>
    <workbookView xWindow="120" yWindow="105" windowWidth="15120" windowHeight="8010" xr2:uid="{00000000-000D-0000-FFFF-FFFF00000000}"/>
  </bookViews>
  <sheets>
    <sheet name="01.01.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" l="1"/>
  <c r="H61" i="1"/>
  <c r="G61" i="1"/>
  <c r="F60" i="1"/>
  <c r="O59" i="1"/>
  <c r="I59" i="1"/>
  <c r="K59" i="1" s="1"/>
  <c r="I58" i="1"/>
  <c r="M58" i="1" s="1"/>
  <c r="O57" i="1"/>
  <c r="I57" i="1"/>
  <c r="M57" i="1" s="1"/>
  <c r="O56" i="1"/>
  <c r="I56" i="1"/>
  <c r="M56" i="1" s="1"/>
  <c r="O55" i="1"/>
  <c r="I55" i="1"/>
  <c r="O54" i="1"/>
  <c r="I54" i="1"/>
  <c r="M54" i="1" s="1"/>
  <c r="O53" i="1"/>
  <c r="I53" i="1"/>
  <c r="O52" i="1"/>
  <c r="I52" i="1"/>
  <c r="M52" i="1" s="1"/>
  <c r="O51" i="1"/>
  <c r="I51" i="1"/>
  <c r="O50" i="1"/>
  <c r="I50" i="1"/>
  <c r="M50" i="1" s="1"/>
  <c r="O49" i="1"/>
  <c r="O60" i="1" s="1"/>
  <c r="I49" i="1"/>
  <c r="J47" i="1"/>
  <c r="O46" i="1"/>
  <c r="I46" i="1"/>
  <c r="K46" i="1" s="1"/>
  <c r="O45" i="1"/>
  <c r="I45" i="1"/>
  <c r="O44" i="1"/>
  <c r="I44" i="1"/>
  <c r="O43" i="1"/>
  <c r="I43" i="1"/>
  <c r="O42" i="1"/>
  <c r="I42" i="1"/>
  <c r="O41" i="1"/>
  <c r="I41" i="1"/>
  <c r="O40" i="1"/>
  <c r="I40" i="1"/>
  <c r="I39" i="1"/>
  <c r="I38" i="1"/>
  <c r="I37" i="1"/>
  <c r="O37" i="1" s="1"/>
  <c r="O36" i="1"/>
  <c r="I36" i="1"/>
  <c r="O35" i="1"/>
  <c r="I35" i="1"/>
  <c r="I34" i="1"/>
  <c r="O33" i="1"/>
  <c r="I33" i="1"/>
  <c r="K33" i="1" s="1"/>
  <c r="F33" i="1"/>
  <c r="F47" i="1" s="1"/>
  <c r="O32" i="1"/>
  <c r="I32" i="1"/>
  <c r="O31" i="1"/>
  <c r="I31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K24" i="1"/>
  <c r="P24" i="1" s="1"/>
  <c r="Q24" i="1" s="1"/>
  <c r="O23" i="1"/>
  <c r="I23" i="1"/>
  <c r="N22" i="1"/>
  <c r="N61" i="1" s="1"/>
  <c r="J22" i="1"/>
  <c r="J61" i="1" s="1"/>
  <c r="F22" i="1"/>
  <c r="O21" i="1"/>
  <c r="I21" i="1"/>
  <c r="K21" i="1" s="1"/>
  <c r="O20" i="1"/>
  <c r="M20" i="1"/>
  <c r="K20" i="1"/>
  <c r="O19" i="1"/>
  <c r="O22" i="1" s="1"/>
  <c r="I19" i="1"/>
  <c r="P20" i="1" l="1"/>
  <c r="Q20" i="1" s="1"/>
  <c r="K23" i="1"/>
  <c r="M23" i="1"/>
  <c r="K26" i="1"/>
  <c r="M26" i="1"/>
  <c r="K28" i="1"/>
  <c r="M28" i="1"/>
  <c r="K30" i="1"/>
  <c r="M30" i="1"/>
  <c r="M32" i="1"/>
  <c r="O34" i="1"/>
  <c r="M34" i="1"/>
  <c r="K34" i="1"/>
  <c r="M36" i="1"/>
  <c r="K36" i="1"/>
  <c r="O38" i="1"/>
  <c r="M38" i="1"/>
  <c r="P38" i="1" s="1"/>
  <c r="Q38" i="1" s="1"/>
  <c r="M39" i="1"/>
  <c r="K39" i="1" s="1"/>
  <c r="M41" i="1"/>
  <c r="K41" i="1" s="1"/>
  <c r="M43" i="1"/>
  <c r="K43" i="1" s="1"/>
  <c r="K45" i="1"/>
  <c r="P45" i="1" s="1"/>
  <c r="Q45" i="1" s="1"/>
  <c r="M49" i="1"/>
  <c r="K49" i="1"/>
  <c r="M51" i="1"/>
  <c r="K51" i="1"/>
  <c r="M53" i="1"/>
  <c r="K53" i="1"/>
  <c r="M55" i="1"/>
  <c r="K55" i="1"/>
  <c r="P23" i="1"/>
  <c r="M27" i="1"/>
  <c r="P30" i="1"/>
  <c r="Q30" i="1" s="1"/>
  <c r="M31" i="1"/>
  <c r="M40" i="1"/>
  <c r="K40" i="1" s="1"/>
  <c r="P41" i="1"/>
  <c r="Q41" i="1" s="1"/>
  <c r="M42" i="1"/>
  <c r="P43" i="1"/>
  <c r="Q43" i="1" s="1"/>
  <c r="K50" i="1"/>
  <c r="P50" i="1" s="1"/>
  <c r="K52" i="1"/>
  <c r="K54" i="1"/>
  <c r="K56" i="1"/>
  <c r="K58" i="1"/>
  <c r="M19" i="1"/>
  <c r="I22" i="1"/>
  <c r="M25" i="1"/>
  <c r="P26" i="1"/>
  <c r="Q26" i="1" s="1"/>
  <c r="P28" i="1"/>
  <c r="Q28" i="1" s="1"/>
  <c r="M29" i="1"/>
  <c r="M21" i="1"/>
  <c r="P21" i="1" s="1"/>
  <c r="Q21" i="1" s="1"/>
  <c r="K25" i="1"/>
  <c r="K27" i="1"/>
  <c r="K29" i="1"/>
  <c r="K31" i="1"/>
  <c r="M33" i="1"/>
  <c r="P33" i="1" s="1"/>
  <c r="Q33" i="1" s="1"/>
  <c r="M35" i="1"/>
  <c r="K35" i="1" s="1"/>
  <c r="M37" i="1"/>
  <c r="K37" i="1" s="1"/>
  <c r="O39" i="1"/>
  <c r="P39" i="1" s="1"/>
  <c r="Q39" i="1" s="1"/>
  <c r="K42" i="1"/>
  <c r="P42" i="1" s="1"/>
  <c r="Q42" i="1" s="1"/>
  <c r="K44" i="1"/>
  <c r="P44" i="1" s="1"/>
  <c r="Q44" i="1" s="1"/>
  <c r="P46" i="1"/>
  <c r="Q46" i="1" s="1"/>
  <c r="P52" i="1"/>
  <c r="Q52" i="1" s="1"/>
  <c r="P54" i="1"/>
  <c r="Q54" i="1" s="1"/>
  <c r="P56" i="1"/>
  <c r="Q56" i="1" s="1"/>
  <c r="I60" i="1"/>
  <c r="I47" i="1"/>
  <c r="K57" i="1"/>
  <c r="P57" i="1" s="1"/>
  <c r="Q57" i="1" s="1"/>
  <c r="P58" i="1"/>
  <c r="Q58" i="1" s="1"/>
  <c r="M59" i="1"/>
  <c r="M60" i="1" l="1"/>
  <c r="P59" i="1"/>
  <c r="Q59" i="1" s="1"/>
  <c r="P29" i="1"/>
  <c r="Q29" i="1" s="1"/>
  <c r="P25" i="1"/>
  <c r="Q25" i="1" s="1"/>
  <c r="K19" i="1"/>
  <c r="K22" i="1" s="1"/>
  <c r="P19" i="1"/>
  <c r="P31" i="1"/>
  <c r="Q31" i="1" s="1"/>
  <c r="P27" i="1"/>
  <c r="Q27" i="1" s="1"/>
  <c r="P55" i="1"/>
  <c r="Q55" i="1" s="1"/>
  <c r="P53" i="1"/>
  <c r="Q53" i="1" s="1"/>
  <c r="P51" i="1"/>
  <c r="Q51" i="1" s="1"/>
  <c r="P49" i="1"/>
  <c r="Q49" i="1" s="1"/>
  <c r="P36" i="1"/>
  <c r="Q36" i="1" s="1"/>
  <c r="P34" i="1"/>
  <c r="Q34" i="1" s="1"/>
  <c r="K32" i="1"/>
  <c r="Q50" i="1"/>
  <c r="Q60" i="1" s="1"/>
  <c r="P60" i="1"/>
  <c r="I61" i="1"/>
  <c r="P37" i="1"/>
  <c r="Q37" i="1" s="1"/>
  <c r="P40" i="1"/>
  <c r="Q40" i="1" s="1"/>
  <c r="M47" i="1"/>
  <c r="Q19" i="1"/>
  <c r="Q22" i="1" s="1"/>
  <c r="P22" i="1"/>
  <c r="Q23" i="1"/>
  <c r="O47" i="1"/>
  <c r="O61" i="1" s="1"/>
  <c r="P35" i="1"/>
  <c r="Q35" i="1" s="1"/>
  <c r="K60" i="1"/>
  <c r="M22" i="1"/>
  <c r="M61" i="1" s="1"/>
  <c r="K47" i="1" l="1"/>
  <c r="K61" i="1" s="1"/>
  <c r="P32" i="1"/>
  <c r="Q32" i="1" s="1"/>
  <c r="Q47" i="1"/>
  <c r="P47" i="1"/>
</calcChain>
</file>

<file path=xl/sharedStrings.xml><?xml version="1.0" encoding="utf-8"?>
<sst xmlns="http://schemas.openxmlformats.org/spreadsheetml/2006/main" count="144" uniqueCount="77">
  <si>
    <t>Утверждаю:</t>
  </si>
  <si>
    <t>___________________________________________________________Канафина К. К.</t>
  </si>
  <si>
    <t xml:space="preserve">                                                                   (подпись) </t>
  </si>
  <si>
    <t>штат в количестве  46,750  единиц</t>
  </si>
  <si>
    <t>с месячным фондом заработной платы:  4404438 тенге 22 тиын</t>
  </si>
  <si>
    <t xml:space="preserve"> (Четыре миллиона четыреста четыре тысячи четыреста тридцать восемь ) тенге 22 тиын. </t>
  </si>
  <si>
    <t>(сумма  заработной платы прописью)</t>
  </si>
  <si>
    <t>ШТАТНОЕ РАСПИСАНИЕ</t>
  </si>
  <si>
    <t>на 01 января 2021года</t>
  </si>
  <si>
    <t xml:space="preserve"> КГКП Ясли-сад №43 г.ПАВЛОДАРА</t>
  </si>
  <si>
    <t>(наименование учреждения)</t>
  </si>
  <si>
    <t>САД</t>
  </si>
  <si>
    <t>Наименование</t>
  </si>
  <si>
    <t>Блок</t>
  </si>
  <si>
    <t>Звено</t>
  </si>
  <si>
    <t>Ступень</t>
  </si>
  <si>
    <t>Кол-во штатных ед.</t>
  </si>
  <si>
    <t>Коэф.</t>
  </si>
  <si>
    <t>БДО (17697,00 тенге)</t>
  </si>
  <si>
    <t>Должностной оклад (в тенге)</t>
  </si>
  <si>
    <t>Сельские 25%</t>
  </si>
  <si>
    <t>За особые условия труда 10%</t>
  </si>
  <si>
    <t xml:space="preserve">Доплаты и надбавки </t>
  </si>
  <si>
    <t>Месячный фонд заработной платы                 (в тенге)</t>
  </si>
  <si>
    <t>Годовой ФЗП                 (в тенге)</t>
  </si>
  <si>
    <t>%</t>
  </si>
  <si>
    <t>Сумма</t>
  </si>
  <si>
    <t xml:space="preserve">Сумма </t>
  </si>
  <si>
    <t>АДМИНИСТРАТИВНО - УПРАВЛЕНЧЕСКИЙ ПЕРСОНАЛ</t>
  </si>
  <si>
    <t>Заведующая</t>
  </si>
  <si>
    <t>А</t>
  </si>
  <si>
    <t>А1</t>
  </si>
  <si>
    <t>Заведующая хозяйством</t>
  </si>
  <si>
    <t>С</t>
  </si>
  <si>
    <t>С3</t>
  </si>
  <si>
    <t>Бухгалтер</t>
  </si>
  <si>
    <t>С2</t>
  </si>
  <si>
    <t>ИТОГО ПО АУП</t>
  </si>
  <si>
    <t>Методист</t>
  </si>
  <si>
    <t>В</t>
  </si>
  <si>
    <t>В3</t>
  </si>
  <si>
    <t>Секретарь</t>
  </si>
  <si>
    <t>D</t>
  </si>
  <si>
    <t>D1</t>
  </si>
  <si>
    <t>Медицинская сестра</t>
  </si>
  <si>
    <t>В4</t>
  </si>
  <si>
    <t>Диетсестра</t>
  </si>
  <si>
    <t>Педагог- психолог</t>
  </si>
  <si>
    <t>Логопед</t>
  </si>
  <si>
    <t>Учитель русского языка</t>
  </si>
  <si>
    <t>Спец. по обслуж.компьют.техн</t>
  </si>
  <si>
    <t>Музыкальный руководитель</t>
  </si>
  <si>
    <t>Воспитатель</t>
  </si>
  <si>
    <t>Пом.воспитателя</t>
  </si>
  <si>
    <t>ИТОГО ПО УВП:</t>
  </si>
  <si>
    <t>МЛАДШИЙ ОБСЛУЖИВАЮЩИЙ ПЕРСОНАЛ</t>
  </si>
  <si>
    <t>Шеф-повар</t>
  </si>
  <si>
    <t>р 5</t>
  </si>
  <si>
    <t>Повар</t>
  </si>
  <si>
    <t>р 4</t>
  </si>
  <si>
    <t>Подсобный рабочий</t>
  </si>
  <si>
    <t>р 2</t>
  </si>
  <si>
    <t>Кастелянша</t>
  </si>
  <si>
    <t>Оператор стиральных машин</t>
  </si>
  <si>
    <t>Уборщик служебных помещений</t>
  </si>
  <si>
    <t>Рабочий по обслуживанию здания</t>
  </si>
  <si>
    <t>Слесарь-сантехник</t>
  </si>
  <si>
    <t>Электромонтер</t>
  </si>
  <si>
    <t>р 3</t>
  </si>
  <si>
    <t>Сторож</t>
  </si>
  <si>
    <t>р 1</t>
  </si>
  <si>
    <t>Дворник</t>
  </si>
  <si>
    <t>ИТОГО ПО МОП</t>
  </si>
  <si>
    <t>ВСЕГО:</t>
  </si>
  <si>
    <t>Исаканова А.А.</t>
  </si>
  <si>
    <t>(подпись)</t>
  </si>
  <si>
    <t>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</si>
</sst>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9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>
      <alignment horizontal="center"/>
    </xf>
    <xf numFmtId="0" fontId="10" fillId="2" borderId="11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</xf>
    <xf numFmtId="9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 applyProtection="1">
      <alignment horizontal="center"/>
      <protection locked="0"/>
    </xf>
    <xf numFmtId="164" fontId="11" fillId="2" borderId="14" xfId="0" applyNumberFormat="1" applyFont="1" applyFill="1" applyBorder="1" applyAlignment="1" applyProtection="1">
      <alignment horizont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164" fontId="11" fillId="2" borderId="14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2" fontId="10" fillId="2" borderId="14" xfId="0" applyNumberFormat="1" applyFont="1" applyFill="1" applyBorder="1" applyAlignment="1" applyProtection="1">
      <alignment horizontal="center"/>
      <protection locked="0"/>
    </xf>
    <xf numFmtId="2" fontId="10" fillId="2" borderId="14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9" fontId="13" fillId="2" borderId="14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left"/>
    </xf>
    <xf numFmtId="0" fontId="3" fillId="2" borderId="9" xfId="0" applyFont="1" applyFill="1" applyBorder="1" applyAlignment="1" applyProtection="1">
      <alignment horizontal="center"/>
      <protection locked="0"/>
    </xf>
    <xf numFmtId="9" fontId="3" fillId="2" borderId="14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 wrapText="1"/>
    </xf>
    <xf numFmtId="2" fontId="11" fillId="2" borderId="19" xfId="0" applyNumberFormat="1" applyFont="1" applyFill="1" applyBorder="1" applyAlignment="1" applyProtection="1">
      <alignment horizontal="center"/>
    </xf>
    <xf numFmtId="164" fontId="11" fillId="2" borderId="19" xfId="0" applyNumberFormat="1" applyFont="1" applyFill="1" applyBorder="1" applyAlignment="1" applyProtection="1">
      <alignment horizontal="center" vertical="center" wrapText="1"/>
    </xf>
    <xf numFmtId="164" fontId="11" fillId="2" borderId="19" xfId="0" applyNumberFormat="1" applyFont="1" applyFill="1" applyBorder="1" applyAlignment="1">
      <alignment horizontal="center" vertical="center" wrapText="1"/>
    </xf>
    <xf numFmtId="164" fontId="11" fillId="2" borderId="19" xfId="0" applyNumberFormat="1" applyFont="1" applyFill="1" applyBorder="1" applyAlignment="1" applyProtection="1">
      <alignment vertical="center" wrapText="1"/>
    </xf>
    <xf numFmtId="10" fontId="11" fillId="2" borderId="19" xfId="0" applyNumberFormat="1" applyFont="1" applyFill="1" applyBorder="1" applyAlignment="1" applyProtection="1">
      <alignment horizontal="center" vertical="center" wrapText="1"/>
    </xf>
    <xf numFmtId="164" fontId="11" fillId="2" borderId="23" xfId="0" applyNumberFormat="1" applyFont="1" applyFill="1" applyBorder="1" applyAlignment="1" applyProtection="1">
      <alignment horizontal="center" vertical="center" wrapText="1"/>
    </xf>
    <xf numFmtId="164" fontId="11" fillId="2" borderId="24" xfId="0" applyNumberFormat="1" applyFont="1" applyFill="1" applyBorder="1" applyAlignment="1">
      <alignment horizontal="center"/>
    </xf>
    <xf numFmtId="164" fontId="11" fillId="2" borderId="24" xfId="0" applyNumberFormat="1" applyFont="1" applyFill="1" applyBorder="1" applyAlignment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V61" sqref="V61"/>
    </sheetView>
  </sheetViews>
  <sheetFormatPr defaultRowHeight="15"/>
  <cols>
    <col min="1" max="1" width="4.85546875" customWidth="1"/>
    <col min="2" max="2" width="24.7109375" customWidth="1"/>
    <col min="3" max="3" width="7.7109375" customWidth="1"/>
    <col min="4" max="4" width="7.5703125" customWidth="1"/>
    <col min="5" max="5" width="8.140625" customWidth="1"/>
    <col min="9" max="9" width="13.85546875" customWidth="1"/>
    <col min="11" max="11" width="8.42578125" customWidth="1"/>
    <col min="13" max="13" width="12.42578125" customWidth="1"/>
    <col min="14" max="14" width="6.140625" customWidth="1"/>
    <col min="15" max="15" width="11.85546875" customWidth="1"/>
    <col min="16" max="16" width="13.5703125" customWidth="1"/>
    <col min="17" max="17" width="14.7109375" customWidth="1"/>
  </cols>
  <sheetData>
    <row r="1" spans="1:17">
      <c r="A1" s="1"/>
      <c r="B1" s="1"/>
      <c r="C1" s="2"/>
      <c r="D1" s="2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3"/>
      <c r="B2" s="4"/>
      <c r="C2" s="4"/>
      <c r="D2" s="4"/>
      <c r="E2" s="5"/>
      <c r="F2" s="6"/>
      <c r="G2" s="89" t="s">
        <v>0</v>
      </c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>
      <c r="A3" s="3"/>
      <c r="B3" s="90"/>
      <c r="C3" s="90"/>
      <c r="D3" s="90"/>
      <c r="E3" s="90"/>
      <c r="F3" s="6"/>
      <c r="G3" s="78" t="s">
        <v>1</v>
      </c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>
      <c r="A4" s="3"/>
      <c r="B4" s="7"/>
      <c r="C4" s="7"/>
      <c r="D4" s="7"/>
      <c r="E4" s="5"/>
      <c r="F4" s="6"/>
      <c r="G4" s="78" t="s">
        <v>2</v>
      </c>
      <c r="H4" s="78"/>
      <c r="I4" s="78"/>
      <c r="J4" s="78"/>
      <c r="K4" s="78"/>
      <c r="L4" s="78"/>
      <c r="M4" s="78"/>
      <c r="N4" s="78"/>
      <c r="O4" s="8"/>
      <c r="P4" s="8"/>
      <c r="Q4" s="8"/>
    </row>
    <row r="5" spans="1:17">
      <c r="A5" s="3"/>
      <c r="B5" s="7"/>
      <c r="C5" s="7"/>
      <c r="D5" s="7"/>
      <c r="E5" s="5"/>
      <c r="F5" s="6"/>
      <c r="G5" s="6"/>
      <c r="H5" s="6"/>
      <c r="I5" s="91" t="s">
        <v>3</v>
      </c>
      <c r="J5" s="91"/>
      <c r="K5" s="91"/>
      <c r="L5" s="91"/>
      <c r="M5" s="91"/>
      <c r="N5" s="92"/>
      <c r="O5" s="92"/>
      <c r="P5" s="92"/>
      <c r="Q5" s="92"/>
    </row>
    <row r="6" spans="1:17">
      <c r="A6" s="3"/>
      <c r="B6" s="7"/>
      <c r="C6" s="7"/>
      <c r="D6" s="7"/>
      <c r="E6" s="5"/>
      <c r="F6" s="6"/>
      <c r="G6" s="91" t="s">
        <v>4</v>
      </c>
      <c r="H6" s="91"/>
      <c r="I6" s="91"/>
      <c r="J6" s="91"/>
      <c r="K6" s="91"/>
      <c r="L6" s="91"/>
      <c r="M6" s="91"/>
      <c r="N6" s="93"/>
      <c r="O6" s="93"/>
      <c r="P6" s="93"/>
      <c r="Q6" s="93"/>
    </row>
    <row r="7" spans="1:17">
      <c r="A7" s="3"/>
      <c r="B7" s="7"/>
      <c r="C7" s="7"/>
      <c r="D7" s="7"/>
      <c r="E7" s="5"/>
      <c r="F7" s="94" t="s">
        <v>5</v>
      </c>
      <c r="G7" s="94"/>
      <c r="H7" s="94"/>
      <c r="I7" s="94"/>
      <c r="J7" s="94"/>
      <c r="K7" s="94"/>
      <c r="L7" s="94"/>
      <c r="M7" s="94"/>
      <c r="N7" s="92"/>
      <c r="O7" s="92"/>
      <c r="P7" s="92"/>
      <c r="Q7" s="92"/>
    </row>
    <row r="8" spans="1:17" ht="15.75">
      <c r="A8" s="9"/>
      <c r="B8" s="10"/>
      <c r="C8" s="62"/>
      <c r="D8" s="62"/>
      <c r="E8" s="10"/>
      <c r="F8" s="10"/>
      <c r="G8" s="95" t="s">
        <v>6</v>
      </c>
      <c r="H8" s="95"/>
      <c r="I8" s="95"/>
      <c r="J8" s="95"/>
      <c r="K8" s="95"/>
      <c r="L8" s="95"/>
      <c r="M8" s="95"/>
      <c r="N8" s="92"/>
      <c r="O8" s="92"/>
      <c r="P8" s="92"/>
      <c r="Q8" s="92"/>
    </row>
    <row r="9" spans="1:17" ht="15.75">
      <c r="A9" s="9"/>
      <c r="B9" s="10"/>
      <c r="C9" s="62"/>
      <c r="D9" s="62"/>
      <c r="E9" s="10"/>
      <c r="F9" s="10"/>
      <c r="G9" s="11"/>
      <c r="H9" s="64"/>
      <c r="I9" s="64"/>
      <c r="J9" s="64"/>
      <c r="K9" s="64"/>
      <c r="L9" s="64"/>
      <c r="M9" s="64"/>
      <c r="N9" s="9"/>
      <c r="O9" s="9"/>
      <c r="P9" s="9"/>
      <c r="Q9" s="9"/>
    </row>
    <row r="10" spans="1:17">
      <c r="A10" s="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</row>
    <row r="11" spans="1:17">
      <c r="A11" s="89" t="s">
        <v>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r="12" spans="1:17">
      <c r="A12" s="89" t="s">
        <v>8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r="13" spans="1:17">
      <c r="A13" s="87" t="s">
        <v>9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1:17">
      <c r="A14" s="78" t="s">
        <v>10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15.75" thickBot="1">
      <c r="A15" s="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3"/>
    </row>
    <row r="16" spans="1:17" ht="32.25" customHeight="1" thickBot="1">
      <c r="A16" s="79" t="s">
        <v>11</v>
      </c>
      <c r="B16" s="79" t="s">
        <v>12</v>
      </c>
      <c r="C16" s="79" t="s">
        <v>13</v>
      </c>
      <c r="D16" s="79" t="s">
        <v>14</v>
      </c>
      <c r="E16" s="79" t="s">
        <v>15</v>
      </c>
      <c r="F16" s="79" t="s">
        <v>16</v>
      </c>
      <c r="G16" s="79" t="s">
        <v>17</v>
      </c>
      <c r="H16" s="79" t="s">
        <v>18</v>
      </c>
      <c r="I16" s="79" t="s">
        <v>19</v>
      </c>
      <c r="J16" s="81" t="s">
        <v>20</v>
      </c>
      <c r="K16" s="82"/>
      <c r="L16" s="81" t="s">
        <v>21</v>
      </c>
      <c r="M16" s="82"/>
      <c r="N16" s="81" t="s">
        <v>22</v>
      </c>
      <c r="O16" s="82"/>
      <c r="P16" s="83" t="s">
        <v>23</v>
      </c>
      <c r="Q16" s="85" t="s">
        <v>24</v>
      </c>
    </row>
    <row r="17" spans="1:17" ht="53.25" customHeight="1" thickBot="1">
      <c r="A17" s="80"/>
      <c r="B17" s="80"/>
      <c r="C17" s="80"/>
      <c r="D17" s="80"/>
      <c r="E17" s="80"/>
      <c r="F17" s="80"/>
      <c r="G17" s="80"/>
      <c r="H17" s="80"/>
      <c r="I17" s="80"/>
      <c r="J17" s="66" t="s">
        <v>25</v>
      </c>
      <c r="K17" s="66" t="s">
        <v>26</v>
      </c>
      <c r="L17" s="66" t="s">
        <v>25</v>
      </c>
      <c r="M17" s="66" t="s">
        <v>26</v>
      </c>
      <c r="N17" s="66" t="s">
        <v>25</v>
      </c>
      <c r="O17" s="66" t="s">
        <v>27</v>
      </c>
      <c r="P17" s="84"/>
      <c r="Q17" s="86"/>
    </row>
    <row r="18" spans="1:17" ht="24.75" customHeight="1">
      <c r="A18" s="12"/>
      <c r="B18" s="13" t="s">
        <v>28</v>
      </c>
      <c r="C18" s="13"/>
      <c r="D18" s="13"/>
      <c r="E18" s="14"/>
      <c r="F18" s="15"/>
      <c r="G18" s="15"/>
      <c r="H18" s="15"/>
      <c r="I18" s="16"/>
      <c r="J18" s="16"/>
      <c r="K18" s="16"/>
      <c r="L18" s="16"/>
      <c r="M18" s="16"/>
      <c r="N18" s="16"/>
      <c r="O18" s="16"/>
      <c r="P18" s="17"/>
      <c r="Q18" s="18"/>
    </row>
    <row r="19" spans="1:17" ht="18.75" customHeight="1">
      <c r="A19" s="12">
        <v>1</v>
      </c>
      <c r="B19" s="19" t="s">
        <v>29</v>
      </c>
      <c r="C19" s="20" t="s">
        <v>30</v>
      </c>
      <c r="D19" s="20" t="s">
        <v>31</v>
      </c>
      <c r="E19" s="21">
        <v>3</v>
      </c>
      <c r="F19" s="22">
        <v>1</v>
      </c>
      <c r="G19" s="21">
        <v>5.59</v>
      </c>
      <c r="H19" s="23">
        <v>17697</v>
      </c>
      <c r="I19" s="23">
        <f>(G19*H19)*1.5</f>
        <v>148389.345</v>
      </c>
      <c r="J19" s="24">
        <v>0</v>
      </c>
      <c r="K19" s="22">
        <f>ROUND(I19*J19,2)+(M19*J19)</f>
        <v>0</v>
      </c>
      <c r="L19" s="24">
        <v>0.1</v>
      </c>
      <c r="M19" s="23">
        <f>ROUND(I19*L19*F19,2)</f>
        <v>14838.93</v>
      </c>
      <c r="N19" s="24"/>
      <c r="O19" s="22">
        <f>ROUND(H19*N19,2)*2</f>
        <v>0</v>
      </c>
      <c r="P19" s="23">
        <f t="shared" ref="P19:P21" si="0">ROUND((I19*F19)+M19+K19+O19,2)</f>
        <v>163228.28</v>
      </c>
      <c r="Q19" s="25">
        <f t="shared" ref="Q19:Q20" si="1">P19*12</f>
        <v>1958739.3599999999</v>
      </c>
    </row>
    <row r="20" spans="1:17" ht="18.75" customHeight="1">
      <c r="A20" s="12">
        <v>2</v>
      </c>
      <c r="B20" s="19" t="s">
        <v>32</v>
      </c>
      <c r="C20" s="26" t="s">
        <v>33</v>
      </c>
      <c r="D20" s="26" t="s">
        <v>34</v>
      </c>
      <c r="E20" s="21"/>
      <c r="F20" s="22">
        <v>1</v>
      </c>
      <c r="G20" s="21">
        <v>3.46</v>
      </c>
      <c r="H20" s="23">
        <v>17697</v>
      </c>
      <c r="I20" s="23">
        <v>65124.959999999999</v>
      </c>
      <c r="J20" s="24">
        <v>0</v>
      </c>
      <c r="K20" s="22">
        <f t="shared" ref="K20" si="2">ROUND(I20*J20,2)+(M20*J20)</f>
        <v>0</v>
      </c>
      <c r="L20" s="24">
        <v>0.1</v>
      </c>
      <c r="M20" s="23">
        <f t="shared" ref="M20:M30" si="3">ROUND(I20*L20*F20,2)</f>
        <v>6512.5</v>
      </c>
      <c r="N20" s="24"/>
      <c r="O20" s="22">
        <f t="shared" ref="O20" si="4">ROUND(H20*N20,2)*2</f>
        <v>0</v>
      </c>
      <c r="P20" s="23">
        <f t="shared" si="0"/>
        <v>71637.460000000006</v>
      </c>
      <c r="Q20" s="25">
        <f t="shared" si="1"/>
        <v>859649.52</v>
      </c>
    </row>
    <row r="21" spans="1:17">
      <c r="A21" s="12">
        <v>3</v>
      </c>
      <c r="B21" s="27" t="s">
        <v>35</v>
      </c>
      <c r="C21" s="26" t="s">
        <v>33</v>
      </c>
      <c r="D21" s="26" t="s">
        <v>36</v>
      </c>
      <c r="E21" s="21"/>
      <c r="F21" s="22">
        <v>1.5</v>
      </c>
      <c r="G21" s="22">
        <v>4.71</v>
      </c>
      <c r="H21" s="23">
        <v>17697</v>
      </c>
      <c r="I21" s="23">
        <f t="shared" ref="I21:I26" si="5">G21*H21</f>
        <v>83352.87</v>
      </c>
      <c r="J21" s="24">
        <v>0</v>
      </c>
      <c r="K21" s="22">
        <f>ROUND(I21*J21,2)</f>
        <v>0</v>
      </c>
      <c r="L21" s="24">
        <v>0.1</v>
      </c>
      <c r="M21" s="23">
        <f t="shared" si="3"/>
        <v>12502.93</v>
      </c>
      <c r="N21" s="24"/>
      <c r="O21" s="22">
        <f>ROUND(H21*N21,2)</f>
        <v>0</v>
      </c>
      <c r="P21" s="23">
        <f t="shared" si="0"/>
        <v>137532.24</v>
      </c>
      <c r="Q21" s="25">
        <f>P21*12</f>
        <v>1650386.88</v>
      </c>
    </row>
    <row r="22" spans="1:17">
      <c r="A22" s="70" t="s">
        <v>37</v>
      </c>
      <c r="B22" s="71"/>
      <c r="C22" s="65"/>
      <c r="D22" s="65"/>
      <c r="E22" s="28"/>
      <c r="F22" s="29">
        <f>SUM(F19:F21)</f>
        <v>3.5</v>
      </c>
      <c r="G22" s="29"/>
      <c r="H22" s="29"/>
      <c r="I22" s="29">
        <f t="shared" ref="I22:Q22" si="6">SUM(I19:I21)</f>
        <v>296867.17499999999</v>
      </c>
      <c r="J22" s="29">
        <f t="shared" si="6"/>
        <v>0</v>
      </c>
      <c r="K22" s="29">
        <f t="shared" si="6"/>
        <v>0</v>
      </c>
      <c r="L22" s="29"/>
      <c r="M22" s="29">
        <f t="shared" si="6"/>
        <v>33854.36</v>
      </c>
      <c r="N22" s="29">
        <f t="shared" si="6"/>
        <v>0</v>
      </c>
      <c r="O22" s="29">
        <f t="shared" si="6"/>
        <v>0</v>
      </c>
      <c r="P22" s="29">
        <f t="shared" si="6"/>
        <v>372397.98</v>
      </c>
      <c r="Q22" s="29">
        <f t="shared" si="6"/>
        <v>4468775.76</v>
      </c>
    </row>
    <row r="23" spans="1:17" ht="15" customHeight="1">
      <c r="A23" s="12">
        <v>4</v>
      </c>
      <c r="B23" s="30" t="s">
        <v>38</v>
      </c>
      <c r="C23" s="20" t="s">
        <v>39</v>
      </c>
      <c r="D23" s="20" t="s">
        <v>40</v>
      </c>
      <c r="E23" s="21">
        <v>4</v>
      </c>
      <c r="F23" s="22">
        <v>1</v>
      </c>
      <c r="G23" s="22">
        <v>3.71</v>
      </c>
      <c r="H23" s="23">
        <v>17697</v>
      </c>
      <c r="I23" s="23">
        <f>(G23*H23)*1.5</f>
        <v>98483.804999999993</v>
      </c>
      <c r="J23" s="24">
        <v>0</v>
      </c>
      <c r="K23" s="22">
        <f t="shared" ref="K23:K34" si="7">ROUND(I23*J23,2)</f>
        <v>0</v>
      </c>
      <c r="L23" s="24">
        <v>0.1</v>
      </c>
      <c r="M23" s="23">
        <f t="shared" si="3"/>
        <v>9848.3799999999992</v>
      </c>
      <c r="N23" s="24"/>
      <c r="O23" s="22">
        <f t="shared" ref="O23:O43" si="8">ROUND(H23*N23,2)</f>
        <v>0</v>
      </c>
      <c r="P23" s="23">
        <f t="shared" ref="P23:P46" si="9">ROUND((I23*F23)+M23+K23+O23,2)</f>
        <v>108332.19</v>
      </c>
      <c r="Q23" s="25">
        <f t="shared" ref="Q23:Q30" si="10">P23*12</f>
        <v>1299986.28</v>
      </c>
    </row>
    <row r="24" spans="1:17" ht="15" customHeight="1">
      <c r="A24" s="12">
        <v>5</v>
      </c>
      <c r="B24" s="30" t="s">
        <v>41</v>
      </c>
      <c r="C24" s="31" t="s">
        <v>42</v>
      </c>
      <c r="D24" s="31" t="s">
        <v>43</v>
      </c>
      <c r="E24" s="21"/>
      <c r="F24" s="21">
        <v>0.5</v>
      </c>
      <c r="G24" s="22">
        <v>3.12</v>
      </c>
      <c r="H24" s="23">
        <v>17696</v>
      </c>
      <c r="I24" s="23">
        <v>55214.64</v>
      </c>
      <c r="J24" s="24">
        <v>0</v>
      </c>
      <c r="K24" s="22">
        <f t="shared" ref="K24" si="11">ROUND(I24*J24,2)+(M24*J24)</f>
        <v>0</v>
      </c>
      <c r="L24" s="24">
        <v>0.1</v>
      </c>
      <c r="M24" s="23">
        <v>2760.73</v>
      </c>
      <c r="N24" s="24"/>
      <c r="O24" s="22">
        <f t="shared" ref="O24" si="12">ROUND(H24*N24,2)*F24</f>
        <v>0</v>
      </c>
      <c r="P24" s="23">
        <f t="shared" si="9"/>
        <v>30368.05</v>
      </c>
      <c r="Q24" s="25">
        <f>P24*12</f>
        <v>364416.6</v>
      </c>
    </row>
    <row r="25" spans="1:17" ht="15" customHeight="1">
      <c r="A25" s="12">
        <v>6</v>
      </c>
      <c r="B25" s="30" t="s">
        <v>44</v>
      </c>
      <c r="C25" s="20" t="s">
        <v>39</v>
      </c>
      <c r="D25" s="20" t="s">
        <v>45</v>
      </c>
      <c r="E25" s="21">
        <v>1</v>
      </c>
      <c r="F25" s="22">
        <v>1</v>
      </c>
      <c r="G25" s="22">
        <v>4.53</v>
      </c>
      <c r="H25" s="23">
        <v>17697</v>
      </c>
      <c r="I25" s="23">
        <f>G25*H25</f>
        <v>80167.41</v>
      </c>
      <c r="J25" s="24">
        <v>0</v>
      </c>
      <c r="K25" s="22">
        <f t="shared" si="7"/>
        <v>0</v>
      </c>
      <c r="L25" s="24">
        <v>0.1</v>
      </c>
      <c r="M25" s="23">
        <f t="shared" si="3"/>
        <v>8016.74</v>
      </c>
      <c r="N25" s="24"/>
      <c r="O25" s="22">
        <f t="shared" si="8"/>
        <v>0</v>
      </c>
      <c r="P25" s="23">
        <f t="shared" si="9"/>
        <v>88184.15</v>
      </c>
      <c r="Q25" s="25">
        <f t="shared" si="10"/>
        <v>1058209.7999999998</v>
      </c>
    </row>
    <row r="26" spans="1:17" ht="15" customHeight="1">
      <c r="A26" s="12">
        <v>7</v>
      </c>
      <c r="B26" s="30" t="s">
        <v>46</v>
      </c>
      <c r="C26" s="20" t="s">
        <v>39</v>
      </c>
      <c r="D26" s="20" t="s">
        <v>45</v>
      </c>
      <c r="E26" s="21">
        <v>3</v>
      </c>
      <c r="F26" s="22">
        <v>0.5</v>
      </c>
      <c r="G26" s="22">
        <v>4.04</v>
      </c>
      <c r="H26" s="23">
        <v>17697</v>
      </c>
      <c r="I26" s="23">
        <f t="shared" si="5"/>
        <v>71495.88</v>
      </c>
      <c r="J26" s="24">
        <v>0</v>
      </c>
      <c r="K26" s="22">
        <f t="shared" si="7"/>
        <v>0</v>
      </c>
      <c r="L26" s="24">
        <v>0.1</v>
      </c>
      <c r="M26" s="23">
        <f t="shared" si="3"/>
        <v>3574.79</v>
      </c>
      <c r="N26" s="24"/>
      <c r="O26" s="22">
        <f t="shared" si="8"/>
        <v>0</v>
      </c>
      <c r="P26" s="23">
        <f t="shared" si="9"/>
        <v>39322.730000000003</v>
      </c>
      <c r="Q26" s="25">
        <f t="shared" si="10"/>
        <v>471872.76</v>
      </c>
    </row>
    <row r="27" spans="1:17" ht="15" customHeight="1">
      <c r="A27" s="12">
        <v>8</v>
      </c>
      <c r="B27" s="30" t="s">
        <v>47</v>
      </c>
      <c r="C27" s="26" t="s">
        <v>39</v>
      </c>
      <c r="D27" s="26" t="s">
        <v>40</v>
      </c>
      <c r="E27" s="32">
        <v>4</v>
      </c>
      <c r="F27" s="32">
        <v>1</v>
      </c>
      <c r="G27" s="33">
        <v>4.0599999999999996</v>
      </c>
      <c r="H27" s="23">
        <v>17697</v>
      </c>
      <c r="I27" s="23">
        <f t="shared" ref="I27:I30" si="13">(G27*H27)*1.5</f>
        <v>107774.72999999998</v>
      </c>
      <c r="J27" s="24">
        <v>0</v>
      </c>
      <c r="K27" s="22">
        <f t="shared" si="7"/>
        <v>0</v>
      </c>
      <c r="L27" s="24">
        <v>0.1</v>
      </c>
      <c r="M27" s="23">
        <f t="shared" si="3"/>
        <v>10777.47</v>
      </c>
      <c r="N27" s="24"/>
      <c r="O27" s="22">
        <f t="shared" si="8"/>
        <v>0</v>
      </c>
      <c r="P27" s="23">
        <f t="shared" si="9"/>
        <v>118552.2</v>
      </c>
      <c r="Q27" s="25">
        <f t="shared" si="10"/>
        <v>1422626.4</v>
      </c>
    </row>
    <row r="28" spans="1:17" ht="15" customHeight="1">
      <c r="A28" s="12">
        <v>9</v>
      </c>
      <c r="B28" s="30" t="s">
        <v>48</v>
      </c>
      <c r="C28" s="20" t="s">
        <v>39</v>
      </c>
      <c r="D28" s="20" t="s">
        <v>40</v>
      </c>
      <c r="E28" s="21">
        <v>2</v>
      </c>
      <c r="F28" s="32">
        <v>0.5</v>
      </c>
      <c r="G28" s="33">
        <v>4.16</v>
      </c>
      <c r="H28" s="23">
        <v>17697.099999999999</v>
      </c>
      <c r="I28" s="23">
        <f t="shared" si="13"/>
        <v>110429.90400000001</v>
      </c>
      <c r="J28" s="24">
        <v>0</v>
      </c>
      <c r="K28" s="22">
        <f t="shared" si="7"/>
        <v>0</v>
      </c>
      <c r="L28" s="24">
        <v>0.1</v>
      </c>
      <c r="M28" s="23">
        <f t="shared" si="3"/>
        <v>5521.5</v>
      </c>
      <c r="N28" s="24"/>
      <c r="O28" s="22">
        <f t="shared" si="8"/>
        <v>0</v>
      </c>
      <c r="P28" s="23">
        <f t="shared" si="9"/>
        <v>60736.45</v>
      </c>
      <c r="Q28" s="25">
        <f t="shared" si="10"/>
        <v>728837.39999999991</v>
      </c>
    </row>
    <row r="29" spans="1:17" ht="15" customHeight="1">
      <c r="A29" s="12">
        <v>10</v>
      </c>
      <c r="B29" s="30" t="s">
        <v>48</v>
      </c>
      <c r="C29" s="20" t="s">
        <v>39</v>
      </c>
      <c r="D29" s="20" t="s">
        <v>40</v>
      </c>
      <c r="E29" s="21">
        <v>2</v>
      </c>
      <c r="F29" s="32">
        <v>0.5</v>
      </c>
      <c r="G29" s="33">
        <v>4.2300000000000004</v>
      </c>
      <c r="H29" s="23">
        <v>17697.2</v>
      </c>
      <c r="I29" s="23">
        <f t="shared" si="13"/>
        <v>112288.73400000003</v>
      </c>
      <c r="J29" s="24">
        <v>0</v>
      </c>
      <c r="K29" s="22">
        <f t="shared" si="7"/>
        <v>0</v>
      </c>
      <c r="L29" s="24">
        <v>0.1</v>
      </c>
      <c r="M29" s="23">
        <f t="shared" si="3"/>
        <v>5614.44</v>
      </c>
      <c r="N29" s="24"/>
      <c r="O29" s="22">
        <f t="shared" si="8"/>
        <v>0</v>
      </c>
      <c r="P29" s="23">
        <f t="shared" si="9"/>
        <v>61758.81</v>
      </c>
      <c r="Q29" s="25">
        <f t="shared" si="10"/>
        <v>741105.72</v>
      </c>
    </row>
    <row r="30" spans="1:17" ht="15" customHeight="1">
      <c r="A30" s="12">
        <v>11</v>
      </c>
      <c r="B30" s="30" t="s">
        <v>49</v>
      </c>
      <c r="C30" s="20" t="s">
        <v>39</v>
      </c>
      <c r="D30" s="20" t="s">
        <v>45</v>
      </c>
      <c r="E30" s="21">
        <v>4</v>
      </c>
      <c r="F30" s="32">
        <v>0.125</v>
      </c>
      <c r="G30" s="33">
        <v>3.49</v>
      </c>
      <c r="H30" s="23">
        <v>17697</v>
      </c>
      <c r="I30" s="23">
        <f t="shared" si="13"/>
        <v>92643.795000000013</v>
      </c>
      <c r="J30" s="24">
        <v>0</v>
      </c>
      <c r="K30" s="22">
        <f t="shared" si="7"/>
        <v>0</v>
      </c>
      <c r="L30" s="24">
        <v>0.1</v>
      </c>
      <c r="M30" s="23">
        <f t="shared" si="3"/>
        <v>1158.05</v>
      </c>
      <c r="N30" s="24"/>
      <c r="O30" s="22">
        <f t="shared" si="8"/>
        <v>0</v>
      </c>
      <c r="P30" s="23">
        <f t="shared" si="9"/>
        <v>12738.52</v>
      </c>
      <c r="Q30" s="25">
        <f t="shared" si="10"/>
        <v>152862.24</v>
      </c>
    </row>
    <row r="31" spans="1:17" ht="15" customHeight="1">
      <c r="A31" s="12">
        <v>12</v>
      </c>
      <c r="B31" s="30" t="s">
        <v>50</v>
      </c>
      <c r="C31" s="31" t="s">
        <v>42</v>
      </c>
      <c r="D31" s="31" t="s">
        <v>43</v>
      </c>
      <c r="E31" s="34"/>
      <c r="F31" s="22">
        <v>0.25</v>
      </c>
      <c r="G31" s="22">
        <v>2.94</v>
      </c>
      <c r="H31" s="23">
        <v>17697</v>
      </c>
      <c r="I31" s="23">
        <f>G31*H31</f>
        <v>52029.18</v>
      </c>
      <c r="J31" s="24">
        <v>0</v>
      </c>
      <c r="K31" s="22">
        <f>ROUND(I31*J31,2)+(M31*J31)</f>
        <v>0</v>
      </c>
      <c r="L31" s="24">
        <v>0.1</v>
      </c>
      <c r="M31" s="23">
        <f>ROUND(I31*L31*F31,2)</f>
        <v>1300.73</v>
      </c>
      <c r="N31" s="24"/>
      <c r="O31" s="22">
        <f t="shared" si="8"/>
        <v>0</v>
      </c>
      <c r="P31" s="23">
        <f t="shared" si="9"/>
        <v>14308.03</v>
      </c>
      <c r="Q31" s="25">
        <f>P31*12</f>
        <v>171696.36000000002</v>
      </c>
    </row>
    <row r="32" spans="1:17" ht="15" customHeight="1">
      <c r="A32" s="12">
        <v>13</v>
      </c>
      <c r="B32" s="19" t="s">
        <v>51</v>
      </c>
      <c r="C32" s="20" t="s">
        <v>39</v>
      </c>
      <c r="D32" s="20" t="s">
        <v>45</v>
      </c>
      <c r="E32" s="21">
        <v>3</v>
      </c>
      <c r="F32" s="21">
        <v>1.5</v>
      </c>
      <c r="G32" s="22">
        <v>3.97</v>
      </c>
      <c r="H32" s="23">
        <v>17697</v>
      </c>
      <c r="I32" s="23">
        <f t="shared" ref="I32:I43" si="14">(G32*H32)*1.5</f>
        <v>105385.63499999999</v>
      </c>
      <c r="J32" s="24">
        <v>0</v>
      </c>
      <c r="K32" s="22">
        <f>ROUND(I32*J32,2)+(M32*J32)</f>
        <v>0</v>
      </c>
      <c r="L32" s="24">
        <v>0.1</v>
      </c>
      <c r="M32" s="23">
        <f>ROUND(I32*L32*F32,2)</f>
        <v>15807.85</v>
      </c>
      <c r="N32" s="24"/>
      <c r="O32" s="22">
        <f>ROUND(H32*N32,2)</f>
        <v>0</v>
      </c>
      <c r="P32" s="23">
        <f t="shared" si="9"/>
        <v>173886.3</v>
      </c>
      <c r="Q32" s="25">
        <f>P32*12</f>
        <v>2086635.5999999999</v>
      </c>
    </row>
    <row r="33" spans="1:17" ht="15" customHeight="1">
      <c r="A33" s="12">
        <v>14</v>
      </c>
      <c r="B33" s="30" t="s">
        <v>52</v>
      </c>
      <c r="C33" s="20" t="s">
        <v>39</v>
      </c>
      <c r="D33" s="20" t="s">
        <v>40</v>
      </c>
      <c r="E33" s="21">
        <v>1</v>
      </c>
      <c r="F33" s="22">
        <f>1.25</f>
        <v>1.25</v>
      </c>
      <c r="G33" s="22">
        <v>4.55</v>
      </c>
      <c r="H33" s="23">
        <v>17697</v>
      </c>
      <c r="I33" s="23">
        <f t="shared" si="14"/>
        <v>120782.02499999999</v>
      </c>
      <c r="J33" s="24">
        <v>0</v>
      </c>
      <c r="K33" s="22">
        <f t="shared" si="7"/>
        <v>0</v>
      </c>
      <c r="L33" s="24">
        <v>0.1</v>
      </c>
      <c r="M33" s="23">
        <f>I33*F33*L33</f>
        <v>15097.753125000001</v>
      </c>
      <c r="N33" s="24"/>
      <c r="O33" s="22">
        <f t="shared" si="8"/>
        <v>0</v>
      </c>
      <c r="P33" s="23">
        <f t="shared" si="9"/>
        <v>166075.28</v>
      </c>
      <c r="Q33" s="25">
        <f t="shared" ref="Q33:Q46" si="15">P33*12</f>
        <v>1992903.3599999999</v>
      </c>
    </row>
    <row r="34" spans="1:17" ht="15" customHeight="1">
      <c r="A34" s="12">
        <v>15</v>
      </c>
      <c r="B34" s="30" t="s">
        <v>52</v>
      </c>
      <c r="C34" s="20" t="s">
        <v>39</v>
      </c>
      <c r="D34" s="20" t="s">
        <v>40</v>
      </c>
      <c r="E34" s="21">
        <v>3</v>
      </c>
      <c r="F34" s="22">
        <v>1.25</v>
      </c>
      <c r="G34" s="22">
        <v>3.94</v>
      </c>
      <c r="H34" s="23">
        <v>17697</v>
      </c>
      <c r="I34" s="23">
        <f t="shared" si="14"/>
        <v>104589.26999999999</v>
      </c>
      <c r="J34" s="24">
        <v>0</v>
      </c>
      <c r="K34" s="22">
        <f t="shared" si="7"/>
        <v>0</v>
      </c>
      <c r="L34" s="24">
        <v>0.1</v>
      </c>
      <c r="M34" s="23">
        <f t="shared" ref="M34:M43" si="16">ROUND(I34*L34*F34,2)</f>
        <v>13073.66</v>
      </c>
      <c r="N34" s="24">
        <v>0.3</v>
      </c>
      <c r="O34" s="22">
        <f>ROUND(I34*F34*N34,2)</f>
        <v>39220.980000000003</v>
      </c>
      <c r="P34" s="23">
        <f t="shared" si="9"/>
        <v>183031.23</v>
      </c>
      <c r="Q34" s="25">
        <f t="shared" si="15"/>
        <v>2196374.7600000002</v>
      </c>
    </row>
    <row r="35" spans="1:17" ht="15" customHeight="1">
      <c r="A35" s="12">
        <v>16</v>
      </c>
      <c r="B35" s="30" t="s">
        <v>52</v>
      </c>
      <c r="C35" s="20" t="s">
        <v>39</v>
      </c>
      <c r="D35" s="20" t="s">
        <v>45</v>
      </c>
      <c r="E35" s="21">
        <v>3</v>
      </c>
      <c r="F35" s="22">
        <v>2.5</v>
      </c>
      <c r="G35" s="22">
        <v>3.85</v>
      </c>
      <c r="H35" s="23">
        <v>17697</v>
      </c>
      <c r="I35" s="23">
        <f t="shared" si="14"/>
        <v>102200.17499999999</v>
      </c>
      <c r="J35" s="24">
        <v>0</v>
      </c>
      <c r="K35" s="22">
        <f t="shared" ref="K35:K46" si="17">ROUND(I35*J35,2)+(M35*J35)</f>
        <v>0</v>
      </c>
      <c r="L35" s="24">
        <v>0.1</v>
      </c>
      <c r="M35" s="23">
        <f t="shared" si="16"/>
        <v>25550.04</v>
      </c>
      <c r="N35" s="24"/>
      <c r="O35" s="22">
        <f t="shared" si="8"/>
        <v>0</v>
      </c>
      <c r="P35" s="23">
        <f t="shared" si="9"/>
        <v>281050.48</v>
      </c>
      <c r="Q35" s="25">
        <f t="shared" si="15"/>
        <v>3372605.76</v>
      </c>
    </row>
    <row r="36" spans="1:17" ht="15" customHeight="1">
      <c r="A36" s="12">
        <v>17</v>
      </c>
      <c r="B36" s="30" t="s">
        <v>52</v>
      </c>
      <c r="C36" s="20" t="s">
        <v>39</v>
      </c>
      <c r="D36" s="20" t="s">
        <v>40</v>
      </c>
      <c r="E36" s="21">
        <v>2</v>
      </c>
      <c r="F36" s="22">
        <v>1.25</v>
      </c>
      <c r="G36" s="22">
        <v>4.3</v>
      </c>
      <c r="H36" s="23">
        <v>17697</v>
      </c>
      <c r="I36" s="23">
        <f t="shared" si="14"/>
        <v>114145.65</v>
      </c>
      <c r="J36" s="24">
        <v>0</v>
      </c>
      <c r="K36" s="22">
        <f t="shared" si="17"/>
        <v>0</v>
      </c>
      <c r="L36" s="24">
        <v>0.1</v>
      </c>
      <c r="M36" s="23">
        <f t="shared" si="16"/>
        <v>14268.21</v>
      </c>
      <c r="N36" s="24"/>
      <c r="O36" s="22">
        <f t="shared" si="8"/>
        <v>0</v>
      </c>
      <c r="P36" s="23">
        <f t="shared" si="9"/>
        <v>156950.26999999999</v>
      </c>
      <c r="Q36" s="25">
        <f t="shared" si="15"/>
        <v>1883403.2399999998</v>
      </c>
    </row>
    <row r="37" spans="1:17" ht="15" customHeight="1">
      <c r="A37" s="12">
        <v>18</v>
      </c>
      <c r="B37" s="30" t="s">
        <v>52</v>
      </c>
      <c r="C37" s="20" t="s">
        <v>39</v>
      </c>
      <c r="D37" s="20" t="s">
        <v>40</v>
      </c>
      <c r="E37" s="21">
        <v>2</v>
      </c>
      <c r="F37" s="22">
        <v>1.25</v>
      </c>
      <c r="G37" s="22">
        <v>4.09</v>
      </c>
      <c r="H37" s="23">
        <v>17697</v>
      </c>
      <c r="I37" s="23">
        <f t="shared" si="14"/>
        <v>108571.095</v>
      </c>
      <c r="J37" s="24">
        <v>0</v>
      </c>
      <c r="K37" s="22">
        <f t="shared" si="17"/>
        <v>0</v>
      </c>
      <c r="L37" s="24">
        <v>0.1</v>
      </c>
      <c r="M37" s="23">
        <f t="shared" si="16"/>
        <v>13571.39</v>
      </c>
      <c r="N37" s="24">
        <v>0.35</v>
      </c>
      <c r="O37" s="22">
        <f>ROUND(I37*F37*N37,2)</f>
        <v>47499.85</v>
      </c>
      <c r="P37" s="23">
        <f t="shared" si="9"/>
        <v>196785.11</v>
      </c>
      <c r="Q37" s="25">
        <f t="shared" si="15"/>
        <v>2361421.3199999998</v>
      </c>
    </row>
    <row r="38" spans="1:17" ht="15" customHeight="1">
      <c r="A38" s="12">
        <v>19</v>
      </c>
      <c r="B38" s="30" t="s">
        <v>52</v>
      </c>
      <c r="C38" s="20" t="s">
        <v>39</v>
      </c>
      <c r="D38" s="20" t="s">
        <v>40</v>
      </c>
      <c r="E38" s="21">
        <v>2</v>
      </c>
      <c r="F38" s="22">
        <v>1.25</v>
      </c>
      <c r="G38" s="22">
        <v>4.3</v>
      </c>
      <c r="H38" s="23">
        <v>17697</v>
      </c>
      <c r="I38" s="23">
        <f t="shared" si="14"/>
        <v>114145.65</v>
      </c>
      <c r="J38" s="24">
        <v>0</v>
      </c>
      <c r="K38" s="22">
        <v>0</v>
      </c>
      <c r="L38" s="24">
        <v>0.1</v>
      </c>
      <c r="M38" s="23">
        <f t="shared" si="16"/>
        <v>14268.21</v>
      </c>
      <c r="N38" s="24">
        <v>0.35</v>
      </c>
      <c r="O38" s="22">
        <f>ROUND(I38*F38*N38,2)</f>
        <v>49938.720000000001</v>
      </c>
      <c r="P38" s="23">
        <f t="shared" si="9"/>
        <v>206888.99</v>
      </c>
      <c r="Q38" s="25">
        <f t="shared" si="15"/>
        <v>2482667.88</v>
      </c>
    </row>
    <row r="39" spans="1:17" ht="15" customHeight="1">
      <c r="A39" s="12">
        <v>20</v>
      </c>
      <c r="B39" s="30" t="s">
        <v>52</v>
      </c>
      <c r="C39" s="20" t="s">
        <v>39</v>
      </c>
      <c r="D39" s="20" t="s">
        <v>45</v>
      </c>
      <c r="E39" s="21">
        <v>2</v>
      </c>
      <c r="F39" s="22">
        <v>1.25</v>
      </c>
      <c r="G39" s="22">
        <v>3.97</v>
      </c>
      <c r="H39" s="23">
        <v>17697</v>
      </c>
      <c r="I39" s="23">
        <f t="shared" si="14"/>
        <v>105385.63499999999</v>
      </c>
      <c r="J39" s="24">
        <v>0</v>
      </c>
      <c r="K39" s="22">
        <f t="shared" ref="K39:K43" si="18">ROUND(I39*J39,2)+(M39*J39)</f>
        <v>0</v>
      </c>
      <c r="L39" s="24">
        <v>0.1</v>
      </c>
      <c r="M39" s="23">
        <f t="shared" si="16"/>
        <v>13173.2</v>
      </c>
      <c r="N39" s="24">
        <v>0.35</v>
      </c>
      <c r="O39" s="22">
        <f>ROUND(I39*F39*N39,2)</f>
        <v>46106.22</v>
      </c>
      <c r="P39" s="23">
        <f t="shared" si="9"/>
        <v>191011.46</v>
      </c>
      <c r="Q39" s="25">
        <f t="shared" si="15"/>
        <v>2292137.52</v>
      </c>
    </row>
    <row r="40" spans="1:17" ht="15" customHeight="1">
      <c r="A40" s="12">
        <v>21</v>
      </c>
      <c r="B40" s="30" t="s">
        <v>52</v>
      </c>
      <c r="C40" s="20" t="s">
        <v>39</v>
      </c>
      <c r="D40" s="20" t="s">
        <v>45</v>
      </c>
      <c r="E40" s="21">
        <v>2</v>
      </c>
      <c r="F40" s="22">
        <v>1.25</v>
      </c>
      <c r="G40" s="22">
        <v>4.25</v>
      </c>
      <c r="H40" s="23">
        <v>17697</v>
      </c>
      <c r="I40" s="23">
        <f t="shared" si="14"/>
        <v>112818.375</v>
      </c>
      <c r="J40" s="24">
        <v>0</v>
      </c>
      <c r="K40" s="22">
        <f t="shared" si="18"/>
        <v>0</v>
      </c>
      <c r="L40" s="24">
        <v>0.1</v>
      </c>
      <c r="M40" s="23">
        <f t="shared" si="16"/>
        <v>14102.3</v>
      </c>
      <c r="N40" s="24"/>
      <c r="O40" s="22">
        <f t="shared" si="8"/>
        <v>0</v>
      </c>
      <c r="P40" s="23">
        <f t="shared" si="9"/>
        <v>155125.26999999999</v>
      </c>
      <c r="Q40" s="25">
        <f t="shared" si="15"/>
        <v>1861503.2399999998</v>
      </c>
    </row>
    <row r="41" spans="1:17" ht="15" customHeight="1">
      <c r="A41" s="12">
        <v>22</v>
      </c>
      <c r="B41" s="30" t="s">
        <v>52</v>
      </c>
      <c r="C41" s="20" t="s">
        <v>39</v>
      </c>
      <c r="D41" s="20" t="s">
        <v>40</v>
      </c>
      <c r="E41" s="21">
        <v>4</v>
      </c>
      <c r="F41" s="22">
        <v>1.25</v>
      </c>
      <c r="G41" s="22">
        <v>4.1900000000000004</v>
      </c>
      <c r="H41" s="23">
        <v>17697</v>
      </c>
      <c r="I41" s="23">
        <f t="shared" si="14"/>
        <v>111225.64500000002</v>
      </c>
      <c r="J41" s="24">
        <v>0</v>
      </c>
      <c r="K41" s="22">
        <f t="shared" si="18"/>
        <v>0</v>
      </c>
      <c r="L41" s="24">
        <v>0.1</v>
      </c>
      <c r="M41" s="23">
        <f t="shared" si="16"/>
        <v>13903.21</v>
      </c>
      <c r="N41" s="24"/>
      <c r="O41" s="22">
        <f t="shared" si="8"/>
        <v>0</v>
      </c>
      <c r="P41" s="23">
        <f t="shared" si="9"/>
        <v>152935.26999999999</v>
      </c>
      <c r="Q41" s="25">
        <f t="shared" si="15"/>
        <v>1835223.2399999998</v>
      </c>
    </row>
    <row r="42" spans="1:17" ht="15" customHeight="1">
      <c r="A42" s="12">
        <v>23</v>
      </c>
      <c r="B42" s="30" t="s">
        <v>52</v>
      </c>
      <c r="C42" s="20" t="s">
        <v>39</v>
      </c>
      <c r="D42" s="20" t="s">
        <v>45</v>
      </c>
      <c r="E42" s="21">
        <v>3</v>
      </c>
      <c r="F42" s="22">
        <v>1.25</v>
      </c>
      <c r="G42" s="22">
        <v>3.97</v>
      </c>
      <c r="H42" s="23">
        <v>17697</v>
      </c>
      <c r="I42" s="23">
        <f t="shared" si="14"/>
        <v>105385.63499999999</v>
      </c>
      <c r="J42" s="24">
        <v>0</v>
      </c>
      <c r="K42" s="22">
        <f t="shared" si="18"/>
        <v>0</v>
      </c>
      <c r="L42" s="24">
        <v>0.1</v>
      </c>
      <c r="M42" s="23">
        <f t="shared" si="16"/>
        <v>13173.2</v>
      </c>
      <c r="N42" s="24"/>
      <c r="O42" s="22">
        <f t="shared" si="8"/>
        <v>0</v>
      </c>
      <c r="P42" s="23">
        <f t="shared" si="9"/>
        <v>144905.24</v>
      </c>
      <c r="Q42" s="25">
        <f t="shared" si="15"/>
        <v>1738862.88</v>
      </c>
    </row>
    <row r="43" spans="1:17" ht="15" customHeight="1">
      <c r="A43" s="12">
        <v>24</v>
      </c>
      <c r="B43" s="30" t="s">
        <v>52</v>
      </c>
      <c r="C43" s="20" t="s">
        <v>39</v>
      </c>
      <c r="D43" s="20" t="s">
        <v>40</v>
      </c>
      <c r="E43" s="21">
        <v>3</v>
      </c>
      <c r="F43" s="22">
        <v>1.25</v>
      </c>
      <c r="G43" s="22">
        <v>4.1399999999999997</v>
      </c>
      <c r="H43" s="23">
        <v>17697</v>
      </c>
      <c r="I43" s="23">
        <f t="shared" si="14"/>
        <v>109898.36999999998</v>
      </c>
      <c r="J43" s="24">
        <v>0</v>
      </c>
      <c r="K43" s="22">
        <f t="shared" si="18"/>
        <v>0</v>
      </c>
      <c r="L43" s="24">
        <v>0.1</v>
      </c>
      <c r="M43" s="23">
        <f t="shared" si="16"/>
        <v>13737.3</v>
      </c>
      <c r="N43" s="24"/>
      <c r="O43" s="22">
        <f t="shared" si="8"/>
        <v>0</v>
      </c>
      <c r="P43" s="23">
        <f t="shared" si="9"/>
        <v>151110.26</v>
      </c>
      <c r="Q43" s="25">
        <f t="shared" si="15"/>
        <v>1813323.12</v>
      </c>
    </row>
    <row r="44" spans="1:17" ht="15" customHeight="1">
      <c r="A44" s="12">
        <v>25</v>
      </c>
      <c r="B44" s="30" t="s">
        <v>53</v>
      </c>
      <c r="C44" s="31" t="s">
        <v>42</v>
      </c>
      <c r="D44" s="31" t="s">
        <v>43</v>
      </c>
      <c r="E44" s="21"/>
      <c r="F44" s="21">
        <v>5</v>
      </c>
      <c r="G44" s="22">
        <v>2.94</v>
      </c>
      <c r="H44" s="23">
        <v>17697</v>
      </c>
      <c r="I44" s="23">
        <f t="shared" ref="I44:I46" si="19">G44*H44</f>
        <v>52029.18</v>
      </c>
      <c r="J44" s="24">
        <v>0</v>
      </c>
      <c r="K44" s="22">
        <f t="shared" si="17"/>
        <v>0</v>
      </c>
      <c r="L44" s="24">
        <v>0.1</v>
      </c>
      <c r="M44" s="23">
        <v>6503.65</v>
      </c>
      <c r="N44" s="24">
        <v>0.3</v>
      </c>
      <c r="O44" s="22">
        <f>ROUND(H44*N44,2)*F44</f>
        <v>26545.5</v>
      </c>
      <c r="P44" s="23">
        <f t="shared" si="9"/>
        <v>293195.05</v>
      </c>
      <c r="Q44" s="25">
        <f t="shared" si="15"/>
        <v>3518340.5999999996</v>
      </c>
    </row>
    <row r="45" spans="1:17" ht="15" customHeight="1">
      <c r="A45" s="12">
        <v>26</v>
      </c>
      <c r="B45" s="30" t="s">
        <v>53</v>
      </c>
      <c r="C45" s="31" t="s">
        <v>42</v>
      </c>
      <c r="D45" s="31" t="s">
        <v>43</v>
      </c>
      <c r="E45" s="21"/>
      <c r="F45" s="21">
        <v>1.5</v>
      </c>
      <c r="G45" s="22">
        <v>3.04</v>
      </c>
      <c r="H45" s="23">
        <v>17697</v>
      </c>
      <c r="I45" s="23">
        <f t="shared" si="19"/>
        <v>53798.879999999997</v>
      </c>
      <c r="J45" s="24">
        <v>0</v>
      </c>
      <c r="K45" s="22">
        <f t="shared" si="17"/>
        <v>0</v>
      </c>
      <c r="L45" s="24">
        <v>0.1</v>
      </c>
      <c r="M45" s="23">
        <v>6724.86</v>
      </c>
      <c r="N45" s="24">
        <v>0.3</v>
      </c>
      <c r="O45" s="22">
        <f t="shared" ref="O45:O46" si="20">ROUND(H45*N45,2)*F45</f>
        <v>7963.6500000000005</v>
      </c>
      <c r="P45" s="23">
        <f t="shared" si="9"/>
        <v>95386.83</v>
      </c>
      <c r="Q45" s="25">
        <f t="shared" si="15"/>
        <v>1144641.96</v>
      </c>
    </row>
    <row r="46" spans="1:17" ht="15" customHeight="1">
      <c r="A46" s="12">
        <v>27</v>
      </c>
      <c r="B46" s="30" t="s">
        <v>53</v>
      </c>
      <c r="C46" s="31" t="s">
        <v>42</v>
      </c>
      <c r="D46" s="31" t="s">
        <v>43</v>
      </c>
      <c r="E46" s="21"/>
      <c r="F46" s="21">
        <v>1.25</v>
      </c>
      <c r="G46" s="22">
        <v>3.25</v>
      </c>
      <c r="H46" s="23">
        <v>17697</v>
      </c>
      <c r="I46" s="23">
        <f t="shared" si="19"/>
        <v>57515.25</v>
      </c>
      <c r="J46" s="24">
        <v>0</v>
      </c>
      <c r="K46" s="22">
        <f t="shared" si="17"/>
        <v>0</v>
      </c>
      <c r="L46" s="24">
        <v>0.1</v>
      </c>
      <c r="M46" s="23">
        <v>7056.68</v>
      </c>
      <c r="N46" s="24">
        <v>0.3</v>
      </c>
      <c r="O46" s="22">
        <f t="shared" si="20"/>
        <v>6636.375</v>
      </c>
      <c r="P46" s="23">
        <f t="shared" si="9"/>
        <v>85587.12</v>
      </c>
      <c r="Q46" s="25">
        <f t="shared" si="15"/>
        <v>1027045.44</v>
      </c>
    </row>
    <row r="47" spans="1:17">
      <c r="A47" s="70" t="s">
        <v>54</v>
      </c>
      <c r="B47" s="71"/>
      <c r="C47" s="65"/>
      <c r="D47" s="65"/>
      <c r="E47" s="28"/>
      <c r="F47" s="35">
        <f>SUM(F23:F46)</f>
        <v>29.625</v>
      </c>
      <c r="G47" s="35"/>
      <c r="H47" s="35"/>
      <c r="I47" s="35">
        <f>SUM(I23:I46)</f>
        <v>2258404.548</v>
      </c>
      <c r="J47" s="35">
        <f>SUM(J23:J46)</f>
        <v>0</v>
      </c>
      <c r="K47" s="35">
        <f>SUM(K23:K46)</f>
        <v>0</v>
      </c>
      <c r="L47" s="35"/>
      <c r="M47" s="35">
        <f>SUM(M23:M46)</f>
        <v>248584.34312499998</v>
      </c>
      <c r="N47" s="35"/>
      <c r="O47" s="35">
        <f>SUM(O23:O46)</f>
        <v>223911.29499999998</v>
      </c>
      <c r="P47" s="35">
        <f>SUM(P23:P46)</f>
        <v>3168225.2899999991</v>
      </c>
      <c r="Q47" s="35">
        <f>SUM(Q23:Q46)</f>
        <v>38018703.479999989</v>
      </c>
    </row>
    <row r="48" spans="1:17" ht="39.75" customHeight="1">
      <c r="A48" s="12"/>
      <c r="B48" s="36" t="s">
        <v>55</v>
      </c>
      <c r="C48" s="37"/>
      <c r="D48" s="37"/>
      <c r="E48" s="38"/>
      <c r="F48" s="39"/>
      <c r="G48" s="39"/>
      <c r="H48" s="39"/>
      <c r="I48" s="40"/>
      <c r="J48" s="40"/>
      <c r="K48" s="40"/>
      <c r="L48" s="40"/>
      <c r="M48" s="40"/>
      <c r="N48" s="40"/>
      <c r="O48" s="40"/>
      <c r="P48" s="40"/>
      <c r="Q48" s="41"/>
    </row>
    <row r="49" spans="1:17" ht="15.75" customHeight="1">
      <c r="A49" s="12">
        <v>28</v>
      </c>
      <c r="B49" s="42" t="s">
        <v>56</v>
      </c>
      <c r="C49" s="43"/>
      <c r="D49" s="43"/>
      <c r="E49" s="44" t="s">
        <v>57</v>
      </c>
      <c r="F49" s="21">
        <v>1.5</v>
      </c>
      <c r="G49" s="22">
        <v>2.92</v>
      </c>
      <c r="H49" s="23">
        <v>17697</v>
      </c>
      <c r="I49" s="23">
        <f>G49*H49</f>
        <v>51675.24</v>
      </c>
      <c r="J49" s="24">
        <v>0</v>
      </c>
      <c r="K49" s="22">
        <f t="shared" ref="K49:K59" si="21">ROUND(I49*J49,2)</f>
        <v>0</v>
      </c>
      <c r="L49" s="24">
        <v>0.1</v>
      </c>
      <c r="M49" s="23">
        <f t="shared" ref="M49:M59" si="22">ROUND(I49*L49*F49,2)</f>
        <v>7751.29</v>
      </c>
      <c r="N49" s="24">
        <v>0.3</v>
      </c>
      <c r="O49" s="22">
        <f>ROUND(H49*N49,2)*F49</f>
        <v>7963.6500000000005</v>
      </c>
      <c r="P49" s="23">
        <f>ROUND((I49*F49)+M49+K49+O49,2)</f>
        <v>93227.8</v>
      </c>
      <c r="Q49" s="25">
        <f>P49*12</f>
        <v>1118733.6000000001</v>
      </c>
    </row>
    <row r="50" spans="1:17" ht="15.75" customHeight="1">
      <c r="A50" s="12">
        <v>29</v>
      </c>
      <c r="B50" s="42" t="s">
        <v>58</v>
      </c>
      <c r="C50" s="43"/>
      <c r="D50" s="43"/>
      <c r="E50" s="44" t="s">
        <v>59</v>
      </c>
      <c r="F50" s="21">
        <v>1.5</v>
      </c>
      <c r="G50" s="22">
        <v>2.89</v>
      </c>
      <c r="H50" s="23">
        <v>17697</v>
      </c>
      <c r="I50" s="23">
        <f t="shared" ref="I50:I59" si="23">G50*H50</f>
        <v>51144.33</v>
      </c>
      <c r="J50" s="24">
        <v>0</v>
      </c>
      <c r="K50" s="22">
        <f t="shared" si="21"/>
        <v>0</v>
      </c>
      <c r="L50" s="24">
        <v>0.1</v>
      </c>
      <c r="M50" s="23">
        <f t="shared" si="22"/>
        <v>7671.65</v>
      </c>
      <c r="N50" s="24">
        <v>0.3</v>
      </c>
      <c r="O50" s="22">
        <f>ROUND(H50*N50,2)*F50</f>
        <v>7963.6500000000005</v>
      </c>
      <c r="P50" s="23">
        <f t="shared" ref="P50:P59" si="24">ROUND((I50*F50)+M50+K50+O50,2)</f>
        <v>92351.8</v>
      </c>
      <c r="Q50" s="25">
        <f t="shared" ref="Q50:Q59" si="25">P50*12</f>
        <v>1108221.6000000001</v>
      </c>
    </row>
    <row r="51" spans="1:17" ht="15.75" customHeight="1">
      <c r="A51" s="12">
        <v>30</v>
      </c>
      <c r="B51" s="42" t="s">
        <v>60</v>
      </c>
      <c r="C51" s="43"/>
      <c r="D51" s="43"/>
      <c r="E51" s="44" t="s">
        <v>61</v>
      </c>
      <c r="F51" s="21">
        <v>1</v>
      </c>
      <c r="G51" s="22">
        <v>2.81</v>
      </c>
      <c r="H51" s="23">
        <v>17697</v>
      </c>
      <c r="I51" s="23">
        <f t="shared" si="23"/>
        <v>49728.57</v>
      </c>
      <c r="J51" s="24">
        <v>0</v>
      </c>
      <c r="K51" s="22">
        <f t="shared" si="21"/>
        <v>0</v>
      </c>
      <c r="L51" s="24">
        <v>0.1</v>
      </c>
      <c r="M51" s="23">
        <f t="shared" si="22"/>
        <v>4972.8599999999997</v>
      </c>
      <c r="N51" s="45"/>
      <c r="O51" s="22">
        <f t="shared" ref="O51:O57" si="26">ROUND(H51*N51,2)</f>
        <v>0</v>
      </c>
      <c r="P51" s="23">
        <f t="shared" si="24"/>
        <v>54701.43</v>
      </c>
      <c r="Q51" s="25">
        <f t="shared" si="25"/>
        <v>656417.16</v>
      </c>
    </row>
    <row r="52" spans="1:17" ht="15.75" customHeight="1">
      <c r="A52" s="12">
        <v>31</v>
      </c>
      <c r="B52" s="42" t="s">
        <v>62</v>
      </c>
      <c r="C52" s="43"/>
      <c r="D52" s="43"/>
      <c r="E52" s="44" t="s">
        <v>61</v>
      </c>
      <c r="F52" s="21">
        <v>0.5</v>
      </c>
      <c r="G52" s="21">
        <v>2.81</v>
      </c>
      <c r="H52" s="23">
        <v>17697</v>
      </c>
      <c r="I52" s="23">
        <f t="shared" si="23"/>
        <v>49728.57</v>
      </c>
      <c r="J52" s="24">
        <v>0</v>
      </c>
      <c r="K52" s="22">
        <f t="shared" si="21"/>
        <v>0</v>
      </c>
      <c r="L52" s="24">
        <v>0.1</v>
      </c>
      <c r="M52" s="23">
        <f t="shared" si="22"/>
        <v>2486.4299999999998</v>
      </c>
      <c r="N52" s="24"/>
      <c r="O52" s="22">
        <f t="shared" si="26"/>
        <v>0</v>
      </c>
      <c r="P52" s="23">
        <f t="shared" si="24"/>
        <v>27350.720000000001</v>
      </c>
      <c r="Q52" s="25">
        <f t="shared" si="25"/>
        <v>328208.64000000001</v>
      </c>
    </row>
    <row r="53" spans="1:17" ht="15.75" customHeight="1">
      <c r="A53" s="12">
        <v>32</v>
      </c>
      <c r="B53" s="30" t="s">
        <v>63</v>
      </c>
      <c r="C53" s="43"/>
      <c r="D53" s="43"/>
      <c r="E53" s="44" t="s">
        <v>61</v>
      </c>
      <c r="F53" s="21">
        <v>1</v>
      </c>
      <c r="G53" s="21">
        <v>2.81</v>
      </c>
      <c r="H53" s="23">
        <v>17697</v>
      </c>
      <c r="I53" s="23">
        <f t="shared" si="23"/>
        <v>49728.57</v>
      </c>
      <c r="J53" s="24">
        <v>0</v>
      </c>
      <c r="K53" s="22">
        <f t="shared" si="21"/>
        <v>0</v>
      </c>
      <c r="L53" s="24">
        <v>0.1</v>
      </c>
      <c r="M53" s="23">
        <f t="shared" si="22"/>
        <v>4972.8599999999997</v>
      </c>
      <c r="N53" s="24">
        <v>0.3</v>
      </c>
      <c r="O53" s="22">
        <f t="shared" si="26"/>
        <v>5309.1</v>
      </c>
      <c r="P53" s="23">
        <f t="shared" si="24"/>
        <v>60010.53</v>
      </c>
      <c r="Q53" s="25">
        <f t="shared" si="25"/>
        <v>720126.36</v>
      </c>
    </row>
    <row r="54" spans="1:17" ht="15.75" customHeight="1">
      <c r="A54" s="12">
        <v>33</v>
      </c>
      <c r="B54" s="30" t="s">
        <v>64</v>
      </c>
      <c r="C54" s="43"/>
      <c r="D54" s="43"/>
      <c r="E54" s="44" t="s">
        <v>61</v>
      </c>
      <c r="F54" s="21">
        <v>1</v>
      </c>
      <c r="G54" s="21">
        <v>2.81</v>
      </c>
      <c r="H54" s="23">
        <v>17697</v>
      </c>
      <c r="I54" s="23">
        <f t="shared" si="23"/>
        <v>49728.57</v>
      </c>
      <c r="J54" s="24">
        <v>0</v>
      </c>
      <c r="K54" s="22">
        <f t="shared" si="21"/>
        <v>0</v>
      </c>
      <c r="L54" s="24">
        <v>0.1</v>
      </c>
      <c r="M54" s="23">
        <f t="shared" si="22"/>
        <v>4972.8599999999997</v>
      </c>
      <c r="N54" s="24">
        <v>0.3</v>
      </c>
      <c r="O54" s="22">
        <f t="shared" si="26"/>
        <v>5309.1</v>
      </c>
      <c r="P54" s="23">
        <f t="shared" si="24"/>
        <v>60010.53</v>
      </c>
      <c r="Q54" s="25">
        <f t="shared" si="25"/>
        <v>720126.36</v>
      </c>
    </row>
    <row r="55" spans="1:17" ht="15.75" customHeight="1">
      <c r="A55" s="12">
        <v>34</v>
      </c>
      <c r="B55" s="30" t="s">
        <v>65</v>
      </c>
      <c r="C55" s="43"/>
      <c r="D55" s="43"/>
      <c r="E55" s="44" t="s">
        <v>61</v>
      </c>
      <c r="F55" s="21">
        <v>1.5</v>
      </c>
      <c r="G55" s="21">
        <v>2.81</v>
      </c>
      <c r="H55" s="23">
        <v>17697</v>
      </c>
      <c r="I55" s="23">
        <f t="shared" si="23"/>
        <v>49728.57</v>
      </c>
      <c r="J55" s="24">
        <v>0</v>
      </c>
      <c r="K55" s="22">
        <f t="shared" si="21"/>
        <v>0</v>
      </c>
      <c r="L55" s="24">
        <v>0.1</v>
      </c>
      <c r="M55" s="23">
        <f t="shared" si="22"/>
        <v>7459.29</v>
      </c>
      <c r="N55" s="24"/>
      <c r="O55" s="22">
        <f t="shared" si="26"/>
        <v>0</v>
      </c>
      <c r="P55" s="23">
        <f t="shared" si="24"/>
        <v>82052.149999999994</v>
      </c>
      <c r="Q55" s="25">
        <f t="shared" si="25"/>
        <v>984625.79999999993</v>
      </c>
    </row>
    <row r="56" spans="1:17" ht="15.75" customHeight="1">
      <c r="A56" s="12">
        <v>35</v>
      </c>
      <c r="B56" s="30" t="s">
        <v>66</v>
      </c>
      <c r="C56" s="27"/>
      <c r="D56" s="27"/>
      <c r="E56" s="44" t="s">
        <v>59</v>
      </c>
      <c r="F56" s="21">
        <v>0.5</v>
      </c>
      <c r="G56" s="21">
        <v>2.89</v>
      </c>
      <c r="H56" s="23">
        <v>17697</v>
      </c>
      <c r="I56" s="23">
        <f t="shared" si="23"/>
        <v>51144.33</v>
      </c>
      <c r="J56" s="24">
        <v>0</v>
      </c>
      <c r="K56" s="22">
        <f t="shared" si="21"/>
        <v>0</v>
      </c>
      <c r="L56" s="24">
        <v>0.1</v>
      </c>
      <c r="M56" s="23">
        <f t="shared" si="22"/>
        <v>2557.2199999999998</v>
      </c>
      <c r="N56" s="24"/>
      <c r="O56" s="22">
        <f t="shared" si="26"/>
        <v>0</v>
      </c>
      <c r="P56" s="23">
        <f t="shared" si="24"/>
        <v>28129.39</v>
      </c>
      <c r="Q56" s="25">
        <f t="shared" si="25"/>
        <v>337552.68</v>
      </c>
    </row>
    <row r="57" spans="1:17" ht="15.75" customHeight="1">
      <c r="A57" s="12">
        <v>36</v>
      </c>
      <c r="B57" s="30" t="s">
        <v>67</v>
      </c>
      <c r="C57" s="27"/>
      <c r="D57" s="27"/>
      <c r="E57" s="44" t="s">
        <v>68</v>
      </c>
      <c r="F57" s="21">
        <v>0.5</v>
      </c>
      <c r="G57" s="21">
        <v>2.84</v>
      </c>
      <c r="H57" s="23">
        <v>17697</v>
      </c>
      <c r="I57" s="23">
        <f t="shared" si="23"/>
        <v>50259.479999999996</v>
      </c>
      <c r="J57" s="24">
        <v>0</v>
      </c>
      <c r="K57" s="22">
        <f t="shared" si="21"/>
        <v>0</v>
      </c>
      <c r="L57" s="24">
        <v>0.1</v>
      </c>
      <c r="M57" s="23">
        <f t="shared" si="22"/>
        <v>2512.9699999999998</v>
      </c>
      <c r="N57" s="24"/>
      <c r="O57" s="22">
        <f t="shared" si="26"/>
        <v>0</v>
      </c>
      <c r="P57" s="23">
        <f t="shared" si="24"/>
        <v>27642.71</v>
      </c>
      <c r="Q57" s="25">
        <f t="shared" si="25"/>
        <v>331712.52</v>
      </c>
    </row>
    <row r="58" spans="1:17" ht="15.75" customHeight="1">
      <c r="A58" s="12">
        <v>37</v>
      </c>
      <c r="B58" s="46" t="s">
        <v>69</v>
      </c>
      <c r="C58" s="43"/>
      <c r="D58" s="43"/>
      <c r="E58" s="47" t="s">
        <v>70</v>
      </c>
      <c r="F58" s="21">
        <v>3</v>
      </c>
      <c r="G58" s="21">
        <v>2.77</v>
      </c>
      <c r="H58" s="23">
        <v>17697</v>
      </c>
      <c r="I58" s="23">
        <f t="shared" si="23"/>
        <v>49020.69</v>
      </c>
      <c r="J58" s="24">
        <v>0</v>
      </c>
      <c r="K58" s="22">
        <f t="shared" si="21"/>
        <v>0</v>
      </c>
      <c r="L58" s="24">
        <v>0.1</v>
      </c>
      <c r="M58" s="23">
        <f t="shared" si="22"/>
        <v>14706.21</v>
      </c>
      <c r="N58" s="48">
        <v>0.48780489999999999</v>
      </c>
      <c r="O58" s="22">
        <v>45035.55</v>
      </c>
      <c r="P58" s="23">
        <f t="shared" si="24"/>
        <v>206803.83</v>
      </c>
      <c r="Q58" s="25">
        <f t="shared" si="25"/>
        <v>2481645.96</v>
      </c>
    </row>
    <row r="59" spans="1:17" ht="15.75" customHeight="1">
      <c r="A59" s="12">
        <v>38</v>
      </c>
      <c r="B59" s="49" t="s">
        <v>71</v>
      </c>
      <c r="C59" s="43"/>
      <c r="D59" s="43"/>
      <c r="E59" s="44" t="s">
        <v>61</v>
      </c>
      <c r="F59" s="21">
        <v>1</v>
      </c>
      <c r="G59" s="22">
        <v>2.81</v>
      </c>
      <c r="H59" s="23">
        <v>17697</v>
      </c>
      <c r="I59" s="23">
        <f t="shared" si="23"/>
        <v>49728.57</v>
      </c>
      <c r="J59" s="24">
        <v>0</v>
      </c>
      <c r="K59" s="22">
        <f t="shared" si="21"/>
        <v>0</v>
      </c>
      <c r="L59" s="24">
        <v>0.1</v>
      </c>
      <c r="M59" s="23">
        <f t="shared" si="22"/>
        <v>4972.8599999999997</v>
      </c>
      <c r="N59" s="24"/>
      <c r="O59" s="22">
        <f>ROUND(H59*N59,2)</f>
        <v>0</v>
      </c>
      <c r="P59" s="23">
        <f t="shared" si="24"/>
        <v>54701.43</v>
      </c>
      <c r="Q59" s="25">
        <f t="shared" si="25"/>
        <v>656417.16</v>
      </c>
    </row>
    <row r="60" spans="1:17" ht="15.75" thickBot="1">
      <c r="A60" s="72" t="s">
        <v>72</v>
      </c>
      <c r="B60" s="73"/>
      <c r="C60" s="50"/>
      <c r="D60" s="50"/>
      <c r="E60" s="51"/>
      <c r="F60" s="52">
        <f>SUM(F48:F59)</f>
        <v>13</v>
      </c>
      <c r="G60" s="53"/>
      <c r="H60" s="52"/>
      <c r="I60" s="54">
        <f>SUM(I49:I59)</f>
        <v>551615.49</v>
      </c>
      <c r="J60" s="52"/>
      <c r="K60" s="52">
        <f>SUM(K48:K59)</f>
        <v>0</v>
      </c>
      <c r="L60" s="52"/>
      <c r="M60" s="52">
        <f>SUM(M48:M59)+0.01</f>
        <v>65036.51</v>
      </c>
      <c r="N60" s="55"/>
      <c r="O60" s="52">
        <f>SUM(O48:O59)</f>
        <v>71581.05</v>
      </c>
      <c r="P60" s="54">
        <f>SUM(P48:P59)</f>
        <v>786982.32000000007</v>
      </c>
      <c r="Q60" s="56">
        <f>SUM(Q48:Q59)</f>
        <v>9443787.8399999999</v>
      </c>
    </row>
    <row r="61" spans="1:17" ht="15.75" thickBot="1">
      <c r="A61" s="74" t="s">
        <v>73</v>
      </c>
      <c r="B61" s="75"/>
      <c r="C61" s="67"/>
      <c r="D61" s="67"/>
      <c r="E61" s="57"/>
      <c r="F61" s="58">
        <v>46.75</v>
      </c>
      <c r="G61" s="58">
        <f>G22+G47+G60</f>
        <v>0</v>
      </c>
      <c r="H61" s="58">
        <f>H22+H47+H60</f>
        <v>0</v>
      </c>
      <c r="I61" s="58">
        <f>I22+I47+I60</f>
        <v>3106887.2129999995</v>
      </c>
      <c r="J61" s="58">
        <f>J22+J47+J60</f>
        <v>0</v>
      </c>
      <c r="K61" s="58">
        <f>K22+K47+K60</f>
        <v>0</v>
      </c>
      <c r="L61" s="58">
        <f>L22+L47+L60</f>
        <v>0</v>
      </c>
      <c r="M61" s="58">
        <f>M22+M47+M60</f>
        <v>347475.21312500001</v>
      </c>
      <c r="N61" s="58">
        <f>N22+N47+N60</f>
        <v>0</v>
      </c>
      <c r="O61" s="58">
        <f>O22+O47+O60</f>
        <v>295492.34499999997</v>
      </c>
      <c r="P61" s="58">
        <v>4404438.22</v>
      </c>
      <c r="Q61" s="58">
        <v>52853258.640000001</v>
      </c>
    </row>
    <row r="62" spans="1:17">
      <c r="A62" s="3"/>
      <c r="B62" s="4" t="s">
        <v>35</v>
      </c>
      <c r="C62" s="4"/>
      <c r="D62" s="4"/>
      <c r="E62" s="68"/>
      <c r="F62" s="68"/>
      <c r="G62" s="68"/>
      <c r="H62" s="59"/>
      <c r="I62" s="76" t="s">
        <v>74</v>
      </c>
      <c r="J62" s="76"/>
      <c r="K62" s="76"/>
      <c r="L62" s="76"/>
      <c r="M62" s="76"/>
      <c r="N62" s="76"/>
      <c r="O62" s="76"/>
      <c r="P62" s="60"/>
      <c r="Q62" s="3"/>
    </row>
    <row r="63" spans="1:17">
      <c r="A63" s="3"/>
      <c r="B63" s="7"/>
      <c r="C63" s="7"/>
      <c r="D63" s="7"/>
      <c r="E63" s="3"/>
      <c r="F63" s="69" t="s">
        <v>75</v>
      </c>
      <c r="G63" s="61"/>
      <c r="H63" s="61"/>
      <c r="I63" s="77" t="s">
        <v>76</v>
      </c>
      <c r="J63" s="77"/>
      <c r="K63" s="77"/>
      <c r="L63" s="77"/>
      <c r="M63" s="77"/>
      <c r="N63" s="77"/>
      <c r="O63" s="77"/>
      <c r="P63" s="60"/>
      <c r="Q63" s="3"/>
    </row>
  </sheetData>
  <mergeCells count="33">
    <mergeCell ref="A13:Q13"/>
    <mergeCell ref="G2:Q2"/>
    <mergeCell ref="B3:E3"/>
    <mergeCell ref="G3:Q3"/>
    <mergeCell ref="G4:N4"/>
    <mergeCell ref="I5:Q5"/>
    <mergeCell ref="G6:Q6"/>
    <mergeCell ref="F7:Q7"/>
    <mergeCell ref="G8:Q8"/>
    <mergeCell ref="B10:Q10"/>
    <mergeCell ref="A11:Q11"/>
    <mergeCell ref="A12:Q12"/>
    <mergeCell ref="A22:B22"/>
    <mergeCell ref="A14:Q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K16"/>
    <mergeCell ref="L16:M16"/>
    <mergeCell ref="N16:O16"/>
    <mergeCell ref="P16:P17"/>
    <mergeCell ref="Q16:Q17"/>
    <mergeCell ref="A47:B47"/>
    <mergeCell ref="A60:B60"/>
    <mergeCell ref="A61:B61"/>
    <mergeCell ref="I62:O62"/>
    <mergeCell ref="I63:O63"/>
  </mergeCells>
  <pageMargins left="0.51181102362204722" right="0.31496062992125984" top="0.35433070866141736" bottom="0.35433070866141736" header="0" footer="0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2021-07-27T15:02:27Z</dcterms:modified>
  <cp:category/>
  <cp:contentStatus/>
</cp:coreProperties>
</file>