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7265" windowHeight="9255" tabRatio="841" activeTab="0"/>
  </bookViews>
  <sheets>
    <sheet name="ШТАТЫ по НОВОЙ МОДЕЛИ (2)" sheetId="1" r:id="rId1"/>
    <sheet name="РАСЧЁТЫ по Балдаурен  Новые" sheetId="2" r:id="rId2"/>
  </sheets>
  <definedNames/>
  <calcPr fullCalcOnLoad="1"/>
</workbook>
</file>

<file path=xl/sharedStrings.xml><?xml version="1.0" encoding="utf-8"?>
<sst xmlns="http://schemas.openxmlformats.org/spreadsheetml/2006/main" count="547" uniqueCount="235">
  <si>
    <t>Утверждаю:</t>
  </si>
  <si>
    <t>(сумма  заработной платы прописью)</t>
  </si>
  <si>
    <t>Наименование</t>
  </si>
  <si>
    <t>БДО (17697,00 тенге)</t>
  </si>
  <si>
    <t>Должностной оклад (в тенге)</t>
  </si>
  <si>
    <t>Месячный фонд заработной платы                 (в тенге)</t>
  </si>
  <si>
    <t>Годовой ФЗП                 (в тенге)</t>
  </si>
  <si>
    <t>%</t>
  </si>
  <si>
    <t>Сумма</t>
  </si>
  <si>
    <t xml:space="preserve">Сумма </t>
  </si>
  <si>
    <t>АДМИНИСТРАТИВНО - УПРАВЛЕНЧЕСКИЙ ПЕРСОНАЛ</t>
  </si>
  <si>
    <t>Бухгалтер</t>
  </si>
  <si>
    <t>ИТОГО ПО АУП</t>
  </si>
  <si>
    <t>ИТОГО ПО УВП:</t>
  </si>
  <si>
    <t>МЛАДШИЙ ОБСЛУЖИВАЮЩИЙ ПЕРСОНАЛ</t>
  </si>
  <si>
    <t>Уборщик служебных помещений</t>
  </si>
  <si>
    <t>ИТОГО ПО МОП</t>
  </si>
  <si>
    <t>ВСЕГО:</t>
  </si>
  <si>
    <t>(подпись)</t>
  </si>
  <si>
    <t>(расшифровка подписи)</t>
  </si>
  <si>
    <t>№ п/п</t>
  </si>
  <si>
    <t>Ф.И.О.</t>
  </si>
  <si>
    <t>Должность</t>
  </si>
  <si>
    <t>Базовый должностной оклад</t>
  </si>
  <si>
    <t>Количество единиц</t>
  </si>
  <si>
    <t>Сетка стажа</t>
  </si>
  <si>
    <t>Коэффициент</t>
  </si>
  <si>
    <t>Должностной оклад</t>
  </si>
  <si>
    <t>Надбавка к ставке</t>
  </si>
  <si>
    <t>Месячный фонд заработной платы</t>
  </si>
  <si>
    <t>ВСЕГО ПО АУП,УВП,МОП</t>
  </si>
  <si>
    <t>Сельские 25%</t>
  </si>
  <si>
    <t>За особые условия труда 10%</t>
  </si>
  <si>
    <t>Образование</t>
  </si>
  <si>
    <t>Звено</t>
  </si>
  <si>
    <t>Блок</t>
  </si>
  <si>
    <t>Ступень</t>
  </si>
  <si>
    <t>А</t>
  </si>
  <si>
    <t>А1</t>
  </si>
  <si>
    <t>Кол-во штатных ед.</t>
  </si>
  <si>
    <t>Количество работников,кому положена доплата в размере 10%</t>
  </si>
  <si>
    <t xml:space="preserve">Доплаты и надбавки </t>
  </si>
  <si>
    <t>Коэф.</t>
  </si>
  <si>
    <t>САД</t>
  </si>
  <si>
    <t>Категория</t>
  </si>
  <si>
    <t>Стаж работы по специальности (лет,мес,дней) на 01.09.2015г.</t>
  </si>
  <si>
    <t>ОСНОВНОЙ ПЕРСОНАЛ</t>
  </si>
  <si>
    <t>высшее</t>
  </si>
  <si>
    <t>ср/спец</t>
  </si>
  <si>
    <t>С</t>
  </si>
  <si>
    <t>В</t>
  </si>
  <si>
    <t>В4</t>
  </si>
  <si>
    <t>В3</t>
  </si>
  <si>
    <t>3-1</t>
  </si>
  <si>
    <t>ЗДУР</t>
  </si>
  <si>
    <t>3</t>
  </si>
  <si>
    <t>B</t>
  </si>
  <si>
    <t>часы по тариф.</t>
  </si>
  <si>
    <t>руководитель</t>
  </si>
  <si>
    <t>свыше 25</t>
  </si>
  <si>
    <t>бюджет</t>
  </si>
  <si>
    <t xml:space="preserve">  </t>
  </si>
  <si>
    <t xml:space="preserve">                                                                                              (подпись) </t>
  </si>
  <si>
    <t>Согласовано:ГУ Отдел образования г. Павлодара</t>
  </si>
  <si>
    <t>С2</t>
  </si>
  <si>
    <t>С3</t>
  </si>
  <si>
    <t>А1-3</t>
  </si>
  <si>
    <t>Главный бухгалтер</t>
  </si>
  <si>
    <t>B4</t>
  </si>
  <si>
    <t>Сторож</t>
  </si>
  <si>
    <t>И о руководитеяь ГККП "УОЦ Балдаурен_____________________________ Уахитова Е.О.</t>
  </si>
  <si>
    <t xml:space="preserve">ГККП УОЦ Балдаурен отдела образования города Павлодара, акимата города Павлодара </t>
  </si>
  <si>
    <t>ЗДУВР</t>
  </si>
  <si>
    <t>ЗДАХЧ</t>
  </si>
  <si>
    <t>Библиотекар</t>
  </si>
  <si>
    <t xml:space="preserve">Бухгалтер </t>
  </si>
  <si>
    <t xml:space="preserve">Вожатый </t>
  </si>
  <si>
    <t xml:space="preserve">Воспитатели </t>
  </si>
  <si>
    <t>В2</t>
  </si>
  <si>
    <t xml:space="preserve">Врач педиатор </t>
  </si>
  <si>
    <t xml:space="preserve">Делопроизводитель </t>
  </si>
  <si>
    <t>Д</t>
  </si>
  <si>
    <t xml:space="preserve">Диет сестра </t>
  </si>
  <si>
    <t>инструк по физической культуре</t>
  </si>
  <si>
    <t xml:space="preserve">Медсестра </t>
  </si>
  <si>
    <t xml:space="preserve">Методист </t>
  </si>
  <si>
    <t xml:space="preserve">Педагог психолог </t>
  </si>
  <si>
    <t xml:space="preserve">Помошник воспитателя </t>
  </si>
  <si>
    <t>Д1</t>
  </si>
  <si>
    <t xml:space="preserve">Техник по оборудованию </t>
  </si>
  <si>
    <t xml:space="preserve">Шеф повар </t>
  </si>
  <si>
    <t xml:space="preserve">Экономист </t>
  </si>
  <si>
    <t xml:space="preserve">Водитель </t>
  </si>
  <si>
    <t>Вахтер</t>
  </si>
  <si>
    <t xml:space="preserve">Дворник </t>
  </si>
  <si>
    <t xml:space="preserve">Кастелянша </t>
  </si>
  <si>
    <t xml:space="preserve">Кладовщик </t>
  </si>
  <si>
    <t xml:space="preserve">Кочегар </t>
  </si>
  <si>
    <t xml:space="preserve">Кухонный рабочий </t>
  </si>
  <si>
    <t xml:space="preserve">Мойщик посуды </t>
  </si>
  <si>
    <t xml:space="preserve">Оператор стиральных машин </t>
  </si>
  <si>
    <t xml:space="preserve">Плотник </t>
  </si>
  <si>
    <t xml:space="preserve">Повар </t>
  </si>
  <si>
    <t xml:space="preserve">Рабочий по обслужив здания </t>
  </si>
  <si>
    <t xml:space="preserve">Слесарь </t>
  </si>
  <si>
    <t xml:space="preserve">Электрик </t>
  </si>
  <si>
    <t>Ержанов М.Л</t>
  </si>
  <si>
    <t xml:space="preserve">Доплата за сельские </t>
  </si>
  <si>
    <t>Уахитова Е.о</t>
  </si>
  <si>
    <t>от 20 до 25</t>
  </si>
  <si>
    <t xml:space="preserve">до года </t>
  </si>
  <si>
    <t xml:space="preserve">Главный бухгалтер </t>
  </si>
  <si>
    <t xml:space="preserve">Библиотекарь </t>
  </si>
  <si>
    <t>Жакина Г</t>
  </si>
  <si>
    <t>С-3</t>
  </si>
  <si>
    <t xml:space="preserve">Вакансия </t>
  </si>
  <si>
    <t>С-2</t>
  </si>
  <si>
    <t>Кабдулбариев Д.А</t>
  </si>
  <si>
    <t>от 1 до 2</t>
  </si>
  <si>
    <t>В-4</t>
  </si>
  <si>
    <t>Бекмаганбет Б</t>
  </si>
  <si>
    <t>Каиров Е.К</t>
  </si>
  <si>
    <t>В-3</t>
  </si>
  <si>
    <t xml:space="preserve">высшее </t>
  </si>
  <si>
    <t>1 г 6м</t>
  </si>
  <si>
    <t>от 3 до 5</t>
  </si>
  <si>
    <t xml:space="preserve">вожатые </t>
  </si>
  <si>
    <t>Журавлева Е.В</t>
  </si>
  <si>
    <t xml:space="preserve">воспитатель </t>
  </si>
  <si>
    <t>от 16 до 20</t>
  </si>
  <si>
    <t>Тусюбова М.Г</t>
  </si>
  <si>
    <t>Бейсекенов М.А</t>
  </si>
  <si>
    <t>Медиев М.М</t>
  </si>
  <si>
    <t>Джумабаева Б.Ж</t>
  </si>
  <si>
    <t>Сабитова А.Б</t>
  </si>
  <si>
    <t xml:space="preserve">Вакансии </t>
  </si>
  <si>
    <t xml:space="preserve">Врач педиатр </t>
  </si>
  <si>
    <t>В-2</t>
  </si>
  <si>
    <t>Д-1</t>
  </si>
  <si>
    <t>от 7 до 10 л</t>
  </si>
  <si>
    <t>Омарова Б.К</t>
  </si>
  <si>
    <t>Бобул А</t>
  </si>
  <si>
    <t>Шинбиева М</t>
  </si>
  <si>
    <t>от 10 до 13</t>
  </si>
  <si>
    <t xml:space="preserve">вакансия </t>
  </si>
  <si>
    <t>Ахметова Л</t>
  </si>
  <si>
    <t>Халикова Д</t>
  </si>
  <si>
    <t>Рахимова Ш</t>
  </si>
  <si>
    <t xml:space="preserve">Пом воспит </t>
  </si>
  <si>
    <t>Гуськова Т</t>
  </si>
  <si>
    <t xml:space="preserve">Вахтер </t>
  </si>
  <si>
    <t xml:space="preserve">водитель </t>
  </si>
  <si>
    <t xml:space="preserve">кастелянша </t>
  </si>
  <si>
    <t xml:space="preserve">кладовщик </t>
  </si>
  <si>
    <t xml:space="preserve">кочегар </t>
  </si>
  <si>
    <t>Имангазина Ж.К</t>
  </si>
  <si>
    <t>Филипенко И.В</t>
  </si>
  <si>
    <t xml:space="preserve">кух рабочие </t>
  </si>
  <si>
    <t xml:space="preserve">Цвелих О </t>
  </si>
  <si>
    <t xml:space="preserve">мойщик посуды </t>
  </si>
  <si>
    <t>Лебедь А</t>
  </si>
  <si>
    <t xml:space="preserve">опертор ст машин </t>
  </si>
  <si>
    <t>Туртулов М</t>
  </si>
  <si>
    <t>Бутенова Б</t>
  </si>
  <si>
    <t xml:space="preserve">рабочий по обс здания </t>
  </si>
  <si>
    <t>Омаров К</t>
  </si>
  <si>
    <t>Нургалиев В</t>
  </si>
  <si>
    <t>Гуськов А</t>
  </si>
  <si>
    <t>Соляник С</t>
  </si>
  <si>
    <t>Жиеналин Б</t>
  </si>
  <si>
    <t>Кондратенко В</t>
  </si>
  <si>
    <t xml:space="preserve">уборщик </t>
  </si>
  <si>
    <t>Бойченко С</t>
  </si>
  <si>
    <t xml:space="preserve">электрик </t>
  </si>
  <si>
    <t xml:space="preserve">Инструк по физ культ </t>
  </si>
  <si>
    <t>Нажмиденов Б.Ж.</t>
  </si>
  <si>
    <t>штат в количестве   80.5   единиц</t>
  </si>
  <si>
    <t xml:space="preserve">                                           в сумме  шесть миллионов десять тысяч семь тенге 38 тиын </t>
  </si>
  <si>
    <t>И о руковод по АХЧ</t>
  </si>
  <si>
    <t>И о руководи по ВР</t>
  </si>
  <si>
    <t>ШТАТНОЕ РАСПИСАНИЕ на 01.09.2019г.</t>
  </si>
  <si>
    <t>св 25</t>
  </si>
  <si>
    <t xml:space="preserve">Туякпаева А А </t>
  </si>
  <si>
    <t xml:space="preserve">Есмиканов С Р </t>
  </si>
  <si>
    <t>7,10,8</t>
  </si>
  <si>
    <t>от 6 до 9</t>
  </si>
  <si>
    <t>Мустафина С С</t>
  </si>
  <si>
    <t>21,5,20</t>
  </si>
  <si>
    <t>от 20до 25</t>
  </si>
  <si>
    <t>5,74</t>
  </si>
  <si>
    <t>Казангапова Ж</t>
  </si>
  <si>
    <t>17,2,10</t>
  </si>
  <si>
    <t>4,3,0</t>
  </si>
  <si>
    <t>1,5,25</t>
  </si>
  <si>
    <t>1,3,0</t>
  </si>
  <si>
    <t xml:space="preserve">Дизерь Д </t>
  </si>
  <si>
    <t>Мукажанова Н А</t>
  </si>
  <si>
    <t>св25</t>
  </si>
  <si>
    <t>20,7,0</t>
  </si>
  <si>
    <t>4,5,0</t>
  </si>
  <si>
    <t>от3 до 5</t>
  </si>
  <si>
    <t>8,8,8</t>
  </si>
  <si>
    <t>6,4,10</t>
  </si>
  <si>
    <t xml:space="preserve">от 5 до 7 </t>
  </si>
  <si>
    <t>до года</t>
  </si>
  <si>
    <t>2,1,0</t>
  </si>
  <si>
    <t xml:space="preserve">от 2 до 3 </t>
  </si>
  <si>
    <t xml:space="preserve">Шинбиева М Б </t>
  </si>
  <si>
    <t>сред спец</t>
  </si>
  <si>
    <t>10,8,0</t>
  </si>
  <si>
    <t xml:space="preserve">от10 до 13 </t>
  </si>
  <si>
    <t>1,1,18</t>
  </si>
  <si>
    <t>ср спец</t>
  </si>
  <si>
    <t>25,8,0</t>
  </si>
  <si>
    <t>1,6,0</t>
  </si>
  <si>
    <t>1,1,0</t>
  </si>
  <si>
    <t>от1до 2</t>
  </si>
  <si>
    <t>от1до2</t>
  </si>
  <si>
    <t xml:space="preserve">от 1 до 2 </t>
  </si>
  <si>
    <t>от20 до 25</t>
  </si>
  <si>
    <t>17,2,0</t>
  </si>
  <si>
    <t xml:space="preserve">от 3 до 5 </t>
  </si>
  <si>
    <t>Уахитов И Ж</t>
  </si>
  <si>
    <t xml:space="preserve">Ботенков А В </t>
  </si>
  <si>
    <t xml:space="preserve">Прищепный И А </t>
  </si>
  <si>
    <t>Омарова А Б</t>
  </si>
  <si>
    <t xml:space="preserve">Горбунов А </t>
  </si>
  <si>
    <t>вакансия,</t>
  </si>
  <si>
    <t>руково по УР</t>
  </si>
  <si>
    <t>вакансия</t>
  </si>
  <si>
    <t>Бейсекенова  Г</t>
  </si>
  <si>
    <t>Ботенков А</t>
  </si>
  <si>
    <t xml:space="preserve">Худорожко Е </t>
  </si>
  <si>
    <t xml:space="preserve">Расчеты к штатному расписанию на 1 сентября  2020 года </t>
  </si>
  <si>
    <t>доплата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</si>
</sst>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0.0%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0.000"/>
    <numFmt numFmtId="187" formatCode="_-* #,##0.0_р_._-;\-* #,##0.0_р_._-;_-* &quot;-&quot;?_р_._-;_-@_-"/>
    <numFmt numFmtId="188" formatCode="0.0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00_р_._-;\-* #,##0.00000000_р_._-;_-* &quot;-&quot;??_р_._-;_-@_-"/>
    <numFmt numFmtId="193" formatCode="#,##0.00_ ;\-#,##0.00\ "/>
    <numFmt numFmtId="194" formatCode="0.00000"/>
    <numFmt numFmtId="195" formatCode="_-* #,##0.000_р_._-;\-* #,##0.000_р_._-;_-* &quot;-&quot;???_р_._-;_-@_-"/>
    <numFmt numFmtId="196" formatCode="_-* #,##0.00_р_._-;\-* #,##0.00_р_._-;_-* \-??_р_._-;_-@_-"/>
    <numFmt numFmtId="197" formatCode="[$-FC19]d\ mmmm\ yyyy\ &quot;г.&quot;"/>
    <numFmt numFmtId="198" formatCode="0.0000"/>
  </numFmts>
  <fonts count="6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63"/>
      <name val="Times New Roman"/>
      <family val="1"/>
    </font>
    <font>
      <b/>
      <i/>
      <u val="single"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4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medium">
        <color indexed="8"/>
      </left>
      <right style="thin"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2" fillId="20" borderId="1" applyNumberFormat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2" applyNumberFormat="0" applyAlignment="0" applyProtection="0"/>
    <xf numFmtId="0" fontId="50" fillId="28" borderId="3" applyNumberFormat="0" applyAlignment="0" applyProtection="0"/>
    <xf numFmtId="0" fontId="51" fillId="28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9" borderId="8" applyNumberFormat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2" fontId="10" fillId="0" borderId="16" xfId="0" applyNumberFormat="1" applyFont="1" applyFill="1" applyBorder="1" applyAlignment="1" applyProtection="1">
      <alignment horizontal="center"/>
      <protection/>
    </xf>
    <xf numFmtId="9" fontId="1" fillId="0" borderId="16" xfId="0" applyNumberFormat="1" applyFont="1" applyFill="1" applyBorder="1" applyAlignment="1" applyProtection="1">
      <alignment horizontal="center"/>
      <protection locked="0"/>
    </xf>
    <xf numFmtId="2" fontId="8" fillId="0" borderId="16" xfId="0" applyNumberFormat="1" applyFont="1" applyFill="1" applyBorder="1" applyAlignment="1" applyProtection="1">
      <alignment horizontal="center"/>
      <protection/>
    </xf>
    <xf numFmtId="2" fontId="8" fillId="0" borderId="16" xfId="0" applyNumberFormat="1" applyFont="1" applyFill="1" applyBorder="1" applyAlignment="1" applyProtection="1">
      <alignment horizontal="center"/>
      <protection locked="0"/>
    </xf>
    <xf numFmtId="2" fontId="10" fillId="0" borderId="17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11" fillId="0" borderId="18" xfId="0" applyFont="1" applyFill="1" applyBorder="1" applyAlignment="1">
      <alignment vertical="center" wrapText="1"/>
    </xf>
    <xf numFmtId="2" fontId="9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9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4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0" fontId="17" fillId="34" borderId="20" xfId="0" applyFont="1" applyFill="1" applyBorder="1" applyAlignment="1">
      <alignment horizontal="center" vertical="center" wrapText="1"/>
    </xf>
    <xf numFmtId="43" fontId="17" fillId="34" borderId="16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5" fillId="34" borderId="16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0" fontId="1" fillId="35" borderId="14" xfId="0" applyFont="1" applyFill="1" applyBorder="1" applyAlignment="1">
      <alignment horizontal="left" vertical="center" wrapText="1"/>
    </xf>
    <xf numFmtId="0" fontId="19" fillId="35" borderId="16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left" vertical="center" wrapText="1"/>
    </xf>
    <xf numFmtId="0" fontId="19" fillId="35" borderId="20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 applyProtection="1">
      <alignment horizontal="center"/>
      <protection locked="0"/>
    </xf>
    <xf numFmtId="2" fontId="19" fillId="35" borderId="16" xfId="0" applyNumberFormat="1" applyFont="1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 applyProtection="1">
      <alignment horizontal="center"/>
      <protection locked="0"/>
    </xf>
    <xf numFmtId="2" fontId="19" fillId="35" borderId="14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36" borderId="16" xfId="0" applyFont="1" applyFill="1" applyBorder="1" applyAlignment="1">
      <alignment horizontal="center" vertical="center"/>
    </xf>
    <xf numFmtId="0" fontId="20" fillId="36" borderId="16" xfId="0" applyFont="1" applyFill="1" applyBorder="1" applyAlignment="1" applyProtection="1">
      <alignment horizontal="center"/>
      <protection locked="0"/>
    </xf>
    <xf numFmtId="49" fontId="20" fillId="35" borderId="16" xfId="0" applyNumberFormat="1" applyFont="1" applyFill="1" applyBorder="1" applyAlignment="1" applyProtection="1">
      <alignment horizontal="center"/>
      <protection locked="0"/>
    </xf>
    <xf numFmtId="0" fontId="19" fillId="35" borderId="14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20" fillId="36" borderId="14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10" fontId="1" fillId="7" borderId="0" xfId="0" applyNumberFormat="1" applyFont="1" applyFill="1" applyBorder="1" applyAlignment="1">
      <alignment vertical="center" wrapText="1"/>
    </xf>
    <xf numFmtId="2" fontId="1" fillId="7" borderId="0" xfId="0" applyNumberFormat="1" applyFont="1" applyFill="1" applyBorder="1" applyAlignment="1">
      <alignment vertical="center" wrapText="1"/>
    </xf>
    <xf numFmtId="2" fontId="1" fillId="7" borderId="0" xfId="0" applyNumberFormat="1" applyFont="1" applyFill="1" applyAlignment="1">
      <alignment vertical="center" wrapText="1"/>
    </xf>
    <xf numFmtId="0" fontId="19" fillId="7" borderId="0" xfId="0" applyFont="1" applyFill="1" applyAlignment="1">
      <alignment wrapText="1"/>
    </xf>
    <xf numFmtId="0" fontId="19" fillId="7" borderId="0" xfId="0" applyFont="1" applyFill="1" applyBorder="1" applyAlignment="1">
      <alignment wrapText="1"/>
    </xf>
    <xf numFmtId="2" fontId="19" fillId="7" borderId="0" xfId="0" applyNumberFormat="1" applyFont="1" applyFill="1" applyAlignment="1">
      <alignment wrapText="1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vertical="center" wrapText="1"/>
    </xf>
    <xf numFmtId="10" fontId="1" fillId="6" borderId="0" xfId="0" applyNumberFormat="1" applyFont="1" applyFill="1" applyAlignment="1">
      <alignment vertical="center" wrapText="1"/>
    </xf>
    <xf numFmtId="2" fontId="1" fillId="6" borderId="0" xfId="0" applyNumberFormat="1" applyFont="1" applyFill="1" applyAlignment="1">
      <alignment vertical="center" wrapText="1"/>
    </xf>
    <xf numFmtId="0" fontId="21" fillId="11" borderId="0" xfId="0" applyFont="1" applyFill="1" applyAlignment="1">
      <alignment vertical="center"/>
    </xf>
    <xf numFmtId="0" fontId="21" fillId="11" borderId="0" xfId="0" applyFont="1" applyFill="1" applyAlignment="1">
      <alignment vertical="center" wrapText="1"/>
    </xf>
    <xf numFmtId="10" fontId="21" fillId="11" borderId="0" xfId="0" applyNumberFormat="1" applyFont="1" applyFill="1" applyAlignment="1">
      <alignment vertical="center" wrapText="1"/>
    </xf>
    <xf numFmtId="2" fontId="21" fillId="11" borderId="0" xfId="0" applyNumberFormat="1" applyFont="1" applyFill="1" applyAlignment="1">
      <alignment vertical="center" wrapText="1"/>
    </xf>
    <xf numFmtId="0" fontId="1" fillId="37" borderId="0" xfId="0" applyFont="1" applyFill="1" applyAlignment="1">
      <alignment vertical="center" wrapText="1"/>
    </xf>
    <xf numFmtId="0" fontId="1" fillId="9" borderId="0" xfId="0" applyFont="1" applyFill="1" applyBorder="1" applyAlignment="1">
      <alignment vertical="center" wrapText="1"/>
    </xf>
    <xf numFmtId="2" fontId="1" fillId="9" borderId="0" xfId="0" applyNumberFormat="1" applyFont="1" applyFill="1" applyBorder="1" applyAlignment="1">
      <alignment vertical="center" wrapText="1"/>
    </xf>
    <xf numFmtId="10" fontId="1" fillId="37" borderId="0" xfId="0" applyNumberFormat="1" applyFont="1" applyFill="1" applyAlignment="1">
      <alignment vertical="center" wrapText="1"/>
    </xf>
    <xf numFmtId="2" fontId="1" fillId="37" borderId="0" xfId="0" applyNumberFormat="1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2" fontId="1" fillId="9" borderId="0" xfId="0" applyNumberFormat="1" applyFont="1" applyFill="1" applyAlignment="1">
      <alignment vertical="center" wrapText="1"/>
    </xf>
    <xf numFmtId="196" fontId="1" fillId="9" borderId="0" xfId="0" applyNumberFormat="1" applyFont="1" applyFill="1" applyBorder="1" applyAlignment="1">
      <alignment vertical="center" wrapText="1"/>
    </xf>
    <xf numFmtId="0" fontId="2" fillId="6" borderId="0" xfId="0" applyFont="1" applyFill="1" applyAlignment="1">
      <alignment vertical="center" wrapText="1"/>
    </xf>
    <xf numFmtId="188" fontId="19" fillId="35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0" fillId="0" borderId="14" xfId="0" applyFont="1" applyFill="1" applyBorder="1" applyAlignment="1" applyProtection="1">
      <alignment horizontal="center"/>
      <protection locked="0"/>
    </xf>
    <xf numFmtId="188" fontId="19" fillId="35" borderId="14" xfId="0" applyNumberFormat="1" applyFont="1" applyFill="1" applyBorder="1" applyAlignment="1">
      <alignment horizontal="center" vertical="center" wrapText="1"/>
    </xf>
    <xf numFmtId="43" fontId="25" fillId="34" borderId="16" xfId="0" applyNumberFormat="1" applyFont="1" applyFill="1" applyBorder="1" applyAlignment="1" applyProtection="1">
      <alignment vertical="center"/>
      <protection/>
    </xf>
    <xf numFmtId="43" fontId="25" fillId="34" borderId="16" xfId="0" applyNumberFormat="1" applyFont="1" applyFill="1" applyBorder="1" applyAlignment="1" applyProtection="1">
      <alignment horizontal="center" vertical="center"/>
      <protection/>
    </xf>
    <xf numFmtId="10" fontId="25" fillId="34" borderId="16" xfId="0" applyNumberFormat="1" applyFont="1" applyFill="1" applyBorder="1" applyAlignment="1" applyProtection="1">
      <alignment horizontal="center" vertical="center"/>
      <protection/>
    </xf>
    <xf numFmtId="2" fontId="17" fillId="34" borderId="16" xfId="0" applyNumberFormat="1" applyFont="1" applyFill="1" applyBorder="1" applyAlignment="1" applyProtection="1">
      <alignment horizontal="center"/>
      <protection/>
    </xf>
    <xf numFmtId="2" fontId="17" fillId="34" borderId="17" xfId="0" applyNumberFormat="1" applyFont="1" applyFill="1" applyBorder="1" applyAlignment="1" applyProtection="1">
      <alignment horizontal="center"/>
      <protection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2" fontId="25" fillId="34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 wrapText="1"/>
    </xf>
    <xf numFmtId="2" fontId="17" fillId="0" borderId="24" xfId="0" applyNumberFormat="1" applyFont="1" applyFill="1" applyBorder="1" applyAlignment="1" applyProtection="1">
      <alignment horizontal="center"/>
      <protection/>
    </xf>
    <xf numFmtId="43" fontId="17" fillId="0" borderId="24" xfId="0" applyNumberFormat="1" applyFont="1" applyFill="1" applyBorder="1" applyAlignment="1" applyProtection="1">
      <alignment vertical="center" wrapText="1"/>
      <protection/>
    </xf>
    <xf numFmtId="43" fontId="18" fillId="0" borderId="24" xfId="0" applyNumberFormat="1" applyFont="1" applyFill="1" applyBorder="1" applyAlignment="1">
      <alignment horizontal="center" vertical="center" wrapText="1"/>
    </xf>
    <xf numFmtId="43" fontId="17" fillId="0" borderId="24" xfId="0" applyNumberFormat="1" applyFont="1" applyFill="1" applyBorder="1" applyAlignment="1" applyProtection="1">
      <alignment horizontal="center" vertical="center" wrapText="1"/>
      <protection/>
    </xf>
    <xf numFmtId="2" fontId="17" fillId="0" borderId="24" xfId="0" applyNumberFormat="1" applyFont="1" applyFill="1" applyBorder="1" applyAlignment="1" applyProtection="1">
      <alignment horizontal="center" vertical="center" wrapText="1"/>
      <protection/>
    </xf>
    <xf numFmtId="2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>
      <alignment horizontal="center" vertical="center" wrapText="1"/>
    </xf>
    <xf numFmtId="43" fontId="15" fillId="0" borderId="27" xfId="0" applyNumberFormat="1" applyFont="1" applyFill="1" applyBorder="1" applyAlignment="1">
      <alignment horizontal="center"/>
    </xf>
    <xf numFmtId="43" fontId="2" fillId="0" borderId="27" xfId="0" applyNumberFormat="1" applyFont="1" applyFill="1" applyBorder="1" applyAlignment="1">
      <alignment vertical="center"/>
    </xf>
    <xf numFmtId="43" fontId="2" fillId="0" borderId="27" xfId="0" applyNumberFormat="1" applyFont="1" applyFill="1" applyBorder="1" applyAlignment="1">
      <alignment horizontal="center" vertical="center"/>
    </xf>
    <xf numFmtId="10" fontId="2" fillId="0" borderId="27" xfId="0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 applyProtection="1">
      <alignment horizontal="center"/>
      <protection locked="0"/>
    </xf>
    <xf numFmtId="2" fontId="21" fillId="0" borderId="17" xfId="0" applyNumberFormat="1" applyFont="1" applyFill="1" applyBorder="1" applyAlignment="1">
      <alignment horizontal="center" vertical="center" wrapText="1"/>
    </xf>
    <xf numFmtId="2" fontId="21" fillId="0" borderId="16" xfId="54" applyNumberFormat="1" applyFont="1" applyFill="1" applyBorder="1" applyAlignment="1">
      <alignment horizontal="center"/>
      <protection/>
    </xf>
    <xf numFmtId="0" fontId="21" fillId="0" borderId="16" xfId="54" applyFont="1" applyFill="1" applyBorder="1" applyAlignment="1">
      <alignment horizontal="center" vertical="center"/>
      <protection/>
    </xf>
    <xf numFmtId="2" fontId="21" fillId="0" borderId="16" xfId="54" applyNumberFormat="1" applyFont="1" applyFill="1" applyBorder="1" applyAlignment="1">
      <alignment horizontal="center" vertical="center"/>
      <protection/>
    </xf>
    <xf numFmtId="0" fontId="21" fillId="0" borderId="16" xfId="33" applyNumberFormat="1" applyFont="1" applyFill="1" applyBorder="1" applyAlignment="1" applyProtection="1">
      <alignment vertical="center"/>
      <protection locked="0"/>
    </xf>
    <xf numFmtId="0" fontId="21" fillId="0" borderId="16" xfId="33" applyNumberFormat="1" applyFont="1" applyFill="1" applyBorder="1" applyAlignment="1" applyProtection="1">
      <alignment horizontal="center" vertical="center" wrapText="1"/>
      <protection/>
    </xf>
    <xf numFmtId="0" fontId="21" fillId="0" borderId="16" xfId="33" applyNumberFormat="1" applyFont="1" applyFill="1" applyBorder="1" applyAlignment="1" applyProtection="1">
      <alignment vertical="center" wrapText="1"/>
      <protection/>
    </xf>
    <xf numFmtId="2" fontId="21" fillId="0" borderId="16" xfId="54" applyNumberFormat="1" applyFont="1" applyFill="1" applyBorder="1" applyAlignment="1">
      <alignment horizontal="center" vertical="center" wrapText="1"/>
      <protection/>
    </xf>
    <xf numFmtId="49" fontId="24" fillId="0" borderId="16" xfId="0" applyNumberFormat="1" applyFont="1" applyFill="1" applyBorder="1" applyAlignment="1" applyProtection="1">
      <alignment horizontal="center" vertical="center"/>
      <protection locked="0"/>
    </xf>
    <xf numFmtId="2" fontId="21" fillId="0" borderId="16" xfId="33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 wrapText="1"/>
    </xf>
    <xf numFmtId="0" fontId="13" fillId="0" borderId="28" xfId="33" applyNumberFormat="1" applyFont="1" applyFill="1" applyBorder="1" applyAlignment="1" applyProtection="1">
      <alignment horizontal="center" vertical="center" wrapText="1"/>
      <protection/>
    </xf>
    <xf numFmtId="2" fontId="13" fillId="0" borderId="28" xfId="33" applyNumberFormat="1" applyFont="1" applyFill="1" applyBorder="1" applyAlignment="1" applyProtection="1">
      <alignment horizontal="center" vertical="center" wrapText="1"/>
      <protection/>
    </xf>
    <xf numFmtId="0" fontId="13" fillId="0" borderId="28" xfId="33" applyNumberFormat="1" applyFont="1" applyFill="1" applyBorder="1" applyAlignment="1" applyProtection="1">
      <alignment horizontal="center" vertical="center"/>
      <protection locked="0"/>
    </xf>
    <xf numFmtId="2" fontId="13" fillId="0" borderId="29" xfId="33" applyNumberFormat="1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14" fontId="21" fillId="0" borderId="14" xfId="0" applyNumberFormat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center" vertical="center" wrapText="1"/>
    </xf>
    <xf numFmtId="14" fontId="21" fillId="0" borderId="16" xfId="0" applyNumberFormat="1" applyFont="1" applyFill="1" applyBorder="1" applyAlignment="1">
      <alignment horizontal="center" vertical="center" wrapText="1"/>
    </xf>
    <xf numFmtId="0" fontId="21" fillId="0" borderId="31" xfId="54" applyFont="1" applyFill="1" applyBorder="1" applyAlignment="1">
      <alignment horizontal="center" vertical="center"/>
      <protection/>
    </xf>
    <xf numFmtId="0" fontId="24" fillId="0" borderId="16" xfId="0" applyFont="1" applyFill="1" applyBorder="1" applyAlignment="1">
      <alignment horizontal="left" vertical="center"/>
    </xf>
    <xf numFmtId="2" fontId="21" fillId="0" borderId="1" xfId="33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1" fillId="0" borderId="1" xfId="33" applyNumberFormat="1" applyFont="1" applyFill="1" applyBorder="1" applyAlignment="1" applyProtection="1">
      <alignment horizontal="left" vertical="center"/>
      <protection locked="0"/>
    </xf>
    <xf numFmtId="0" fontId="21" fillId="0" borderId="1" xfId="33" applyNumberFormat="1" applyFont="1" applyFill="1" applyBorder="1" applyAlignment="1" applyProtection="1">
      <alignment horizontal="left" vertical="center" wrapText="1"/>
      <protection/>
    </xf>
    <xf numFmtId="14" fontId="21" fillId="0" borderId="1" xfId="33" applyNumberFormat="1" applyFont="1" applyFill="1" applyBorder="1" applyAlignment="1" applyProtection="1">
      <alignment horizontal="center" vertical="center" wrapText="1"/>
      <protection/>
    </xf>
    <xf numFmtId="0" fontId="21" fillId="0" borderId="32" xfId="33" applyNumberFormat="1" applyFont="1" applyFill="1" applyBorder="1" applyAlignment="1" applyProtection="1">
      <alignment horizontal="left" vertical="center"/>
      <protection/>
    </xf>
    <xf numFmtId="0" fontId="21" fillId="0" borderId="32" xfId="33" applyNumberFormat="1" applyFont="1" applyFill="1" applyBorder="1" applyAlignment="1" applyProtection="1">
      <alignment horizontal="center" vertical="center" wrapText="1"/>
      <protection/>
    </xf>
    <xf numFmtId="2" fontId="21" fillId="0" borderId="32" xfId="33" applyNumberFormat="1" applyFont="1" applyFill="1" applyBorder="1" applyAlignment="1" applyProtection="1">
      <alignment horizontal="center" vertical="center" wrapText="1"/>
      <protection/>
    </xf>
    <xf numFmtId="0" fontId="21" fillId="0" borderId="16" xfId="54" applyFont="1" applyFill="1" applyBorder="1" applyAlignment="1">
      <alignment vertical="center"/>
      <protection/>
    </xf>
    <xf numFmtId="10" fontId="21" fillId="0" borderId="16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3" fontId="13" fillId="0" borderId="13" xfId="0" applyNumberFormat="1" applyFont="1" applyFill="1" applyBorder="1" applyAlignment="1">
      <alignment vertical="center" wrapText="1"/>
    </xf>
    <xf numFmtId="43" fontId="13" fillId="0" borderId="13" xfId="0" applyNumberFormat="1" applyFont="1" applyFill="1" applyBorder="1" applyAlignment="1">
      <alignment horizontal="center" vertical="center" wrapText="1"/>
    </xf>
    <xf numFmtId="43" fontId="13" fillId="0" borderId="33" xfId="0" applyNumberFormat="1" applyFont="1" applyFill="1" applyBorder="1" applyAlignment="1">
      <alignment horizontal="center" vertical="center" wrapText="1"/>
    </xf>
    <xf numFmtId="43" fontId="21" fillId="0" borderId="16" xfId="0" applyNumberFormat="1" applyFont="1" applyFill="1" applyBorder="1" applyAlignment="1">
      <alignment vertical="center" wrapText="1"/>
    </xf>
    <xf numFmtId="43" fontId="21" fillId="0" borderId="16" xfId="0" applyNumberFormat="1" applyFont="1" applyFill="1" applyBorder="1" applyAlignment="1">
      <alignment horizontal="center" vertical="center" wrapText="1"/>
    </xf>
    <xf numFmtId="0" fontId="21" fillId="0" borderId="14" xfId="54" applyFont="1" applyFill="1" applyBorder="1" applyAlignment="1">
      <alignment vertical="center"/>
      <protection/>
    </xf>
    <xf numFmtId="0" fontId="21" fillId="0" borderId="14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center" vertical="center" wrapText="1"/>
    </xf>
    <xf numFmtId="2" fontId="21" fillId="0" borderId="14" xfId="54" applyNumberFormat="1" applyFont="1" applyFill="1" applyBorder="1" applyAlignment="1">
      <alignment horizontal="center" vertical="center"/>
      <protection/>
    </xf>
    <xf numFmtId="43" fontId="21" fillId="0" borderId="13" xfId="0" applyNumberFormat="1" applyFont="1" applyFill="1" applyBorder="1" applyAlignment="1">
      <alignment vertical="center" wrapText="1"/>
    </xf>
    <xf numFmtId="43" fontId="21" fillId="0" borderId="13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>
      <alignment horizontal="center" vertical="center" wrapText="1"/>
    </xf>
    <xf numFmtId="2" fontId="21" fillId="0" borderId="24" xfId="0" applyNumberFormat="1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center" vertical="center" wrapText="1"/>
    </xf>
    <xf numFmtId="2" fontId="21" fillId="0" borderId="24" xfId="54" applyNumberFormat="1" applyFont="1" applyFill="1" applyBorder="1" applyAlignment="1">
      <alignment horizontal="center" vertical="center"/>
      <protection/>
    </xf>
    <xf numFmtId="43" fontId="21" fillId="0" borderId="24" xfId="0" applyNumberFormat="1" applyFont="1" applyFill="1" applyBorder="1" applyAlignment="1">
      <alignment vertical="center" wrapText="1"/>
    </xf>
    <xf numFmtId="43" fontId="21" fillId="0" borderId="24" xfId="0" applyNumberFormat="1" applyFont="1" applyFill="1" applyBorder="1" applyAlignment="1">
      <alignment horizontal="center" vertical="center" wrapText="1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7" xfId="0" applyFont="1" applyFill="1" applyBorder="1" applyAlignment="1">
      <alignment horizontal="left" vertical="center" wrapText="1"/>
    </xf>
    <xf numFmtId="0" fontId="21" fillId="38" borderId="37" xfId="0" applyFont="1" applyFill="1" applyBorder="1" applyAlignment="1">
      <alignment horizontal="center" vertical="center" wrapText="1"/>
    </xf>
    <xf numFmtId="2" fontId="13" fillId="38" borderId="37" xfId="0" applyNumberFormat="1" applyFont="1" applyFill="1" applyBorder="1" applyAlignment="1">
      <alignment horizontal="center" vertical="center" wrapText="1"/>
    </xf>
    <xf numFmtId="2" fontId="21" fillId="38" borderId="37" xfId="54" applyNumberFormat="1" applyFont="1" applyFill="1" applyBorder="1" applyAlignment="1">
      <alignment horizontal="center" vertical="center"/>
      <protection/>
    </xf>
    <xf numFmtId="2" fontId="13" fillId="38" borderId="38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1" fontId="13" fillId="0" borderId="28" xfId="33" applyNumberFormat="1" applyFont="1" applyFill="1" applyBorder="1" applyAlignment="1" applyProtection="1">
      <alignment horizontal="center" vertical="center" wrapText="1"/>
      <protection/>
    </xf>
    <xf numFmtId="1" fontId="13" fillId="0" borderId="13" xfId="0" applyNumberFormat="1" applyFont="1" applyFill="1" applyBorder="1" applyAlignment="1">
      <alignment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 wrapText="1"/>
    </xf>
    <xf numFmtId="1" fontId="13" fillId="38" borderId="37" xfId="0" applyNumberFormat="1" applyFont="1" applyFill="1" applyBorder="1" applyAlignment="1">
      <alignment horizontal="center" vertical="center" wrapText="1"/>
    </xf>
    <xf numFmtId="0" fontId="29" fillId="38" borderId="39" xfId="0" applyFont="1" applyFill="1" applyBorder="1" applyAlignment="1">
      <alignment horizontal="center" vertical="center" wrapText="1"/>
    </xf>
    <xf numFmtId="2" fontId="30" fillId="38" borderId="39" xfId="0" applyNumberFormat="1" applyFont="1" applyFill="1" applyBorder="1" applyAlignment="1">
      <alignment horizontal="center" vertical="center" wrapText="1"/>
    </xf>
    <xf numFmtId="1" fontId="30" fillId="38" borderId="39" xfId="0" applyNumberFormat="1" applyFont="1" applyFill="1" applyBorder="1" applyAlignment="1">
      <alignment horizontal="center" vertical="center" wrapText="1"/>
    </xf>
    <xf numFmtId="2" fontId="30" fillId="38" borderId="40" xfId="0" applyNumberFormat="1" applyFont="1" applyFill="1" applyBorder="1" applyAlignment="1">
      <alignment horizontal="center" vertical="center" wrapText="1"/>
    </xf>
    <xf numFmtId="2" fontId="21" fillId="39" borderId="17" xfId="0" applyNumberFormat="1" applyFont="1" applyFill="1" applyBorder="1" applyAlignment="1">
      <alignment horizontal="center" vertical="center" wrapText="1"/>
    </xf>
    <xf numFmtId="16" fontId="21" fillId="0" borderId="16" xfId="33" applyNumberFormat="1" applyFont="1" applyFill="1" applyBorder="1" applyAlignment="1" applyProtection="1">
      <alignment horizontal="center" vertical="center" wrapText="1"/>
      <protection/>
    </xf>
    <xf numFmtId="0" fontId="21" fillId="39" borderId="16" xfId="0" applyFont="1" applyFill="1" applyBorder="1" applyAlignment="1">
      <alignment vertical="center"/>
    </xf>
    <xf numFmtId="0" fontId="21" fillId="39" borderId="16" xfId="0" applyFont="1" applyFill="1" applyBorder="1" applyAlignment="1">
      <alignment horizontal="left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/>
    </xf>
    <xf numFmtId="0" fontId="21" fillId="39" borderId="31" xfId="54" applyFont="1" applyFill="1" applyBorder="1" applyAlignment="1">
      <alignment horizontal="center" vertical="center"/>
      <protection/>
    </xf>
    <xf numFmtId="0" fontId="21" fillId="39" borderId="20" xfId="54" applyFont="1" applyFill="1" applyBorder="1" applyAlignment="1">
      <alignment horizontal="center" vertical="center"/>
      <protection/>
    </xf>
    <xf numFmtId="0" fontId="21" fillId="40" borderId="16" xfId="0" applyFont="1" applyFill="1" applyBorder="1" applyAlignment="1">
      <alignment horizontal="left" vertical="center" wrapText="1"/>
    </xf>
    <xf numFmtId="0" fontId="21" fillId="40" borderId="31" xfId="54" applyFont="1" applyFill="1" applyBorder="1" applyAlignment="1">
      <alignment horizontal="center" vertical="center"/>
      <protection/>
    </xf>
    <xf numFmtId="0" fontId="21" fillId="40" borderId="16" xfId="0" applyFont="1" applyFill="1" applyBorder="1" applyAlignment="1">
      <alignment horizontal="center" vertical="center" wrapText="1"/>
    </xf>
    <xf numFmtId="14" fontId="21" fillId="40" borderId="16" xfId="0" applyNumberFormat="1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vertical="center"/>
    </xf>
    <xf numFmtId="0" fontId="21" fillId="40" borderId="16" xfId="0" applyFont="1" applyFill="1" applyBorder="1" applyAlignment="1">
      <alignment horizontal="center" vertical="center"/>
    </xf>
    <xf numFmtId="0" fontId="21" fillId="41" borderId="16" xfId="0" applyFont="1" applyFill="1" applyBorder="1" applyAlignment="1">
      <alignment vertical="center"/>
    </xf>
    <xf numFmtId="0" fontId="21" fillId="41" borderId="16" xfId="0" applyFont="1" applyFill="1" applyBorder="1" applyAlignment="1">
      <alignment horizontal="left" vertical="center" wrapText="1"/>
    </xf>
    <xf numFmtId="0" fontId="21" fillId="41" borderId="31" xfId="54" applyFont="1" applyFill="1" applyBorder="1" applyAlignment="1">
      <alignment horizontal="center" vertical="center"/>
      <protection/>
    </xf>
    <xf numFmtId="0" fontId="21" fillId="41" borderId="16" xfId="0" applyFont="1" applyFill="1" applyBorder="1" applyAlignment="1">
      <alignment horizontal="center" vertical="center"/>
    </xf>
    <xf numFmtId="14" fontId="21" fillId="41" borderId="16" xfId="0" applyNumberFormat="1" applyFont="1" applyFill="1" applyBorder="1" applyAlignment="1">
      <alignment horizontal="center" vertical="center" wrapText="1"/>
    </xf>
    <xf numFmtId="2" fontId="21" fillId="41" borderId="16" xfId="0" applyNumberFormat="1" applyFont="1" applyFill="1" applyBorder="1" applyAlignment="1">
      <alignment horizontal="center" vertical="center" wrapText="1"/>
    </xf>
    <xf numFmtId="0" fontId="21" fillId="41" borderId="16" xfId="0" applyFont="1" applyFill="1" applyBorder="1" applyAlignment="1">
      <alignment horizontal="center" vertical="center" wrapText="1"/>
    </xf>
    <xf numFmtId="0" fontId="24" fillId="41" borderId="16" xfId="0" applyFont="1" applyFill="1" applyBorder="1" applyAlignment="1">
      <alignment horizontal="left" vertical="center"/>
    </xf>
    <xf numFmtId="2" fontId="21" fillId="41" borderId="14" xfId="0" applyNumberFormat="1" applyFont="1" applyFill="1" applyBorder="1" applyAlignment="1">
      <alignment horizontal="center" vertical="center" wrapText="1"/>
    </xf>
    <xf numFmtId="2" fontId="21" fillId="41" borderId="1" xfId="33" applyNumberFormat="1" applyFont="1" applyFill="1" applyBorder="1" applyAlignment="1" applyProtection="1">
      <alignment horizontal="center" vertical="center" wrapText="1"/>
      <protection/>
    </xf>
    <xf numFmtId="2" fontId="21" fillId="41" borderId="16" xfId="54" applyNumberFormat="1" applyFont="1" applyFill="1" applyBorder="1" applyAlignment="1">
      <alignment horizontal="center" vertical="center"/>
      <protection/>
    </xf>
    <xf numFmtId="0" fontId="21" fillId="41" borderId="16" xfId="0" applyFont="1" applyFill="1" applyBorder="1" applyAlignment="1">
      <alignment vertical="center" wrapText="1"/>
    </xf>
    <xf numFmtId="0" fontId="21" fillId="0" borderId="13" xfId="54" applyFont="1" applyFill="1" applyBorder="1" applyAlignment="1">
      <alignment vertical="center"/>
      <protection/>
    </xf>
    <xf numFmtId="0" fontId="21" fillId="0" borderId="41" xfId="54" applyFont="1" applyFill="1" applyBorder="1" applyAlignment="1">
      <alignment horizontal="center" vertical="center"/>
      <protection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2" fontId="21" fillId="0" borderId="13" xfId="54" applyNumberFormat="1" applyFont="1" applyFill="1" applyBorder="1" applyAlignment="1">
      <alignment horizontal="center" vertical="center"/>
      <protection/>
    </xf>
    <xf numFmtId="10" fontId="21" fillId="0" borderId="13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0" fontId="21" fillId="41" borderId="24" xfId="0" applyFont="1" applyFill="1" applyBorder="1" applyAlignment="1">
      <alignment horizontal="left" vertical="center" wrapText="1"/>
    </xf>
    <xf numFmtId="0" fontId="21" fillId="41" borderId="24" xfId="0" applyFont="1" applyFill="1" applyBorder="1" applyAlignment="1">
      <alignment horizontal="center" vertical="center" wrapText="1"/>
    </xf>
    <xf numFmtId="2" fontId="21" fillId="41" borderId="24" xfId="0" applyNumberFormat="1" applyFont="1" applyFill="1" applyBorder="1" applyAlignment="1">
      <alignment horizontal="center" vertical="center" wrapText="1"/>
    </xf>
    <xf numFmtId="2" fontId="21" fillId="41" borderId="24" xfId="54" applyNumberFormat="1" applyFont="1" applyFill="1" applyBorder="1" applyAlignment="1">
      <alignment horizontal="center" vertical="center"/>
      <protection/>
    </xf>
    <xf numFmtId="43" fontId="21" fillId="41" borderId="24" xfId="0" applyNumberFormat="1" applyFont="1" applyFill="1" applyBorder="1" applyAlignment="1">
      <alignment vertical="center" wrapText="1"/>
    </xf>
    <xf numFmtId="0" fontId="21" fillId="0" borderId="24" xfId="54" applyFont="1" applyFill="1" applyBorder="1" applyAlignment="1">
      <alignment vertical="center"/>
      <protection/>
    </xf>
    <xf numFmtId="0" fontId="21" fillId="41" borderId="24" xfId="54" applyFont="1" applyFill="1" applyBorder="1" applyAlignment="1">
      <alignment vertical="center"/>
      <protection/>
    </xf>
    <xf numFmtId="43" fontId="21" fillId="41" borderId="24" xfId="0" applyNumberFormat="1" applyFont="1" applyFill="1" applyBorder="1" applyAlignment="1">
      <alignment horizontal="center" vertical="center" wrapText="1"/>
    </xf>
    <xf numFmtId="0" fontId="21" fillId="41" borderId="16" xfId="54" applyFont="1" applyFill="1" applyBorder="1" applyAlignment="1">
      <alignment vertical="center"/>
      <protection/>
    </xf>
    <xf numFmtId="0" fontId="21" fillId="41" borderId="14" xfId="0" applyFont="1" applyFill="1" applyBorder="1" applyAlignment="1">
      <alignment horizontal="center" vertical="center" wrapText="1"/>
    </xf>
    <xf numFmtId="43" fontId="21" fillId="41" borderId="16" xfId="0" applyNumberFormat="1" applyFont="1" applyFill="1" applyBorder="1" applyAlignment="1">
      <alignment vertical="center" wrapText="1"/>
    </xf>
    <xf numFmtId="43" fontId="21" fillId="41" borderId="16" xfId="0" applyNumberFormat="1" applyFont="1" applyFill="1" applyBorder="1" applyAlignment="1">
      <alignment horizontal="center" vertical="center" wrapText="1"/>
    </xf>
    <xf numFmtId="0" fontId="21" fillId="41" borderId="16" xfId="54" applyFont="1" applyFill="1" applyBorder="1" applyAlignment="1">
      <alignment horizontal="left" vertical="center"/>
      <protection/>
    </xf>
    <xf numFmtId="0" fontId="21" fillId="41" borderId="16" xfId="54" applyFont="1" applyFill="1" applyBorder="1" applyAlignment="1">
      <alignment horizontal="center" vertical="center"/>
      <protection/>
    </xf>
    <xf numFmtId="2" fontId="21" fillId="41" borderId="16" xfId="54" applyNumberFormat="1" applyFont="1" applyFill="1" applyBorder="1" applyAlignment="1">
      <alignment horizontal="center"/>
      <protection/>
    </xf>
    <xf numFmtId="49" fontId="24" fillId="41" borderId="16" xfId="0" applyNumberFormat="1" applyFont="1" applyFill="1" applyBorder="1" applyAlignment="1" applyProtection="1">
      <alignment horizontal="center"/>
      <protection locked="0"/>
    </xf>
    <xf numFmtId="0" fontId="1" fillId="0" borderId="42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left" vertical="center" wrapText="1"/>
    </xf>
    <xf numFmtId="0" fontId="21" fillId="36" borderId="31" xfId="54" applyFont="1" applyFill="1" applyBorder="1" applyAlignment="1">
      <alignment horizontal="center" vertical="center"/>
      <protection/>
    </xf>
    <xf numFmtId="0" fontId="21" fillId="36" borderId="16" xfId="54" applyFont="1" applyFill="1" applyBorder="1" applyAlignment="1">
      <alignment horizontal="center" vertical="center"/>
      <protection/>
    </xf>
    <xf numFmtId="0" fontId="21" fillId="36" borderId="16" xfId="0" applyFont="1" applyFill="1" applyBorder="1" applyAlignment="1">
      <alignment horizontal="center" vertical="center" wrapText="1"/>
    </xf>
    <xf numFmtId="0" fontId="21" fillId="42" borderId="16" xfId="0" applyFont="1" applyFill="1" applyBorder="1" applyAlignment="1">
      <alignment vertical="center"/>
    </xf>
    <xf numFmtId="0" fontId="21" fillId="42" borderId="16" xfId="0" applyFont="1" applyFill="1" applyBorder="1" applyAlignment="1">
      <alignment horizontal="left" vertical="center" wrapText="1"/>
    </xf>
    <xf numFmtId="0" fontId="21" fillId="42" borderId="31" xfId="54" applyFont="1" applyFill="1" applyBorder="1" applyAlignment="1">
      <alignment horizontal="center" vertical="center"/>
      <protection/>
    </xf>
    <xf numFmtId="0" fontId="21" fillId="42" borderId="16" xfId="0" applyFont="1" applyFill="1" applyBorder="1" applyAlignment="1">
      <alignment horizontal="center" vertical="center"/>
    </xf>
    <xf numFmtId="0" fontId="21" fillId="42" borderId="16" xfId="0" applyFont="1" applyFill="1" applyBorder="1" applyAlignment="1">
      <alignment horizontal="center" vertical="center" wrapText="1"/>
    </xf>
    <xf numFmtId="0" fontId="21" fillId="42" borderId="16" xfId="54" applyFont="1" applyFill="1" applyBorder="1" applyAlignment="1">
      <alignment horizontal="left" vertical="center"/>
      <protection/>
    </xf>
    <xf numFmtId="0" fontId="21" fillId="42" borderId="16" xfId="54" applyFont="1" applyFill="1" applyBorder="1" applyAlignment="1">
      <alignment horizontal="center" vertical="center"/>
      <protection/>
    </xf>
    <xf numFmtId="0" fontId="17" fillId="34" borderId="31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right" wrapText="1" indent="1"/>
      <protection locked="0"/>
    </xf>
    <xf numFmtId="0" fontId="2" fillId="0" borderId="0" xfId="0" applyFont="1" applyFill="1" applyAlignment="1">
      <alignment horizontal="center" wrapText="1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horizontal="center" wrapText="1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9" fillId="38" borderId="36" xfId="0" applyFont="1" applyFill="1" applyBorder="1" applyAlignment="1">
      <alignment horizontal="center" vertical="center" wrapText="1"/>
    </xf>
    <xf numFmtId="0" fontId="29" fillId="38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3" fillId="0" borderId="50" xfId="33" applyNumberFormat="1" applyFont="1" applyFill="1" applyBorder="1" applyAlignment="1" applyProtection="1">
      <alignment horizontal="center" vertical="center" wrapText="1"/>
      <protection/>
    </xf>
    <xf numFmtId="0" fontId="13" fillId="0" borderId="51" xfId="33" applyNumberFormat="1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7"/>
  <sheetViews>
    <sheetView tabSelected="1" view="pageBreakPreview" zoomScaleSheetLayoutView="100" zoomScalePageLayoutView="0" workbookViewId="0" topLeftCell="B7">
      <selection activeCell="G18" sqref="G18"/>
    </sheetView>
  </sheetViews>
  <sheetFormatPr defaultColWidth="9.00390625" defaultRowHeight="12.75"/>
  <cols>
    <col min="1" max="1" width="5.00390625" style="31" customWidth="1"/>
    <col min="2" max="2" width="29.875" style="4" customWidth="1"/>
    <col min="3" max="3" width="6.00390625" style="4" customWidth="1"/>
    <col min="4" max="4" width="6.375" style="4" customWidth="1"/>
    <col min="5" max="5" width="5.25390625" style="7" customWidth="1"/>
    <col min="6" max="6" width="8.00390625" style="34" customWidth="1"/>
    <col min="7" max="7" width="6.125" style="34" customWidth="1"/>
    <col min="8" max="8" width="9.375" style="34" customWidth="1"/>
    <col min="9" max="9" width="14.00390625" style="34" customWidth="1"/>
    <col min="10" max="10" width="6.25390625" style="34" customWidth="1"/>
    <col min="11" max="11" width="13.125" style="34" customWidth="1"/>
    <col min="12" max="12" width="5.625" style="34" customWidth="1"/>
    <col min="13" max="13" width="13.875" style="34" customWidth="1"/>
    <col min="14" max="14" width="5.875" style="34" customWidth="1"/>
    <col min="15" max="15" width="13.375" style="34" customWidth="1"/>
    <col min="16" max="16" width="13.625" style="34" customWidth="1"/>
    <col min="17" max="17" width="14.75390625" style="7" customWidth="1"/>
    <col min="18" max="18" width="13.375" style="7" customWidth="1"/>
    <col min="19" max="16384" width="9.125" style="7" customWidth="1"/>
  </cols>
  <sheetData>
    <row r="1" spans="2:17" ht="14.25" customHeight="1">
      <c r="B1" s="8"/>
      <c r="C1" s="8"/>
      <c r="D1" s="8"/>
      <c r="E1" s="9"/>
      <c r="F1" s="1"/>
      <c r="G1" s="293" t="s">
        <v>0</v>
      </c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2:17" ht="25.5" customHeight="1">
      <c r="B2" s="301" t="s">
        <v>63</v>
      </c>
      <c r="C2" s="301"/>
      <c r="D2" s="301"/>
      <c r="E2" s="301"/>
      <c r="F2" s="1"/>
      <c r="G2" s="296" t="s">
        <v>70</v>
      </c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spans="5:17" ht="12" customHeight="1">
      <c r="E3" s="9"/>
      <c r="F3" s="1"/>
      <c r="G3" s="296" t="s">
        <v>62</v>
      </c>
      <c r="H3" s="296"/>
      <c r="I3" s="296"/>
      <c r="J3" s="296"/>
      <c r="K3" s="296"/>
      <c r="L3" s="296"/>
      <c r="M3" s="296"/>
      <c r="N3" s="296"/>
      <c r="O3" s="302"/>
      <c r="P3" s="302"/>
      <c r="Q3" s="43"/>
    </row>
    <row r="4" spans="5:17" ht="13.5" customHeight="1">
      <c r="E4" s="9"/>
      <c r="F4" s="1"/>
      <c r="G4" s="1"/>
      <c r="H4" s="1"/>
      <c r="I4" s="291" t="s">
        <v>176</v>
      </c>
      <c r="J4" s="291"/>
      <c r="K4" s="291"/>
      <c r="L4" s="291"/>
      <c r="M4" s="291"/>
      <c r="N4" s="300"/>
      <c r="O4" s="300"/>
      <c r="P4" s="300"/>
      <c r="Q4" s="300"/>
    </row>
    <row r="5" spans="5:17" ht="13.5" customHeight="1">
      <c r="E5" s="9"/>
      <c r="F5" s="1"/>
      <c r="G5" s="291" t="s">
        <v>61</v>
      </c>
      <c r="H5" s="291"/>
      <c r="I5" s="291"/>
      <c r="J5" s="291"/>
      <c r="K5" s="291"/>
      <c r="L5" s="291"/>
      <c r="M5" s="291"/>
      <c r="N5" s="303"/>
      <c r="O5" s="303"/>
      <c r="P5" s="303"/>
      <c r="Q5" s="303"/>
    </row>
    <row r="6" spans="5:17" ht="22.5" customHeight="1">
      <c r="E6" s="9"/>
      <c r="F6" s="298" t="s">
        <v>177</v>
      </c>
      <c r="G6" s="298"/>
      <c r="H6" s="298"/>
      <c r="I6" s="298"/>
      <c r="J6" s="298"/>
      <c r="K6" s="298"/>
      <c r="L6" s="298"/>
      <c r="M6" s="298"/>
      <c r="N6" s="299"/>
      <c r="O6" s="299"/>
      <c r="P6" s="299"/>
      <c r="Q6" s="299"/>
    </row>
    <row r="7" spans="1:17" s="10" customFormat="1" ht="11.25" customHeight="1">
      <c r="A7" s="46"/>
      <c r="B7" s="5"/>
      <c r="C7" s="5"/>
      <c r="D7" s="5"/>
      <c r="E7" s="5"/>
      <c r="F7" s="5"/>
      <c r="G7" s="284" t="s">
        <v>1</v>
      </c>
      <c r="H7" s="284"/>
      <c r="I7" s="284"/>
      <c r="J7" s="284"/>
      <c r="K7" s="284"/>
      <c r="L7" s="284"/>
      <c r="M7" s="284"/>
      <c r="N7" s="300"/>
      <c r="O7" s="300"/>
      <c r="P7" s="300"/>
      <c r="Q7" s="300"/>
    </row>
    <row r="8" spans="1:13" s="10" customFormat="1" ht="14.25" customHeight="1">
      <c r="A8" s="46"/>
      <c r="B8" s="5"/>
      <c r="C8" s="5"/>
      <c r="D8" s="5"/>
      <c r="E8" s="5"/>
      <c r="F8" s="5"/>
      <c r="G8" s="6"/>
      <c r="H8" s="6"/>
      <c r="I8" s="6"/>
      <c r="J8" s="6"/>
      <c r="K8" s="6"/>
      <c r="L8" s="6"/>
      <c r="M8" s="6"/>
    </row>
    <row r="9" spans="1:17" ht="15" customHeight="1">
      <c r="A9" s="293" t="s">
        <v>180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</row>
    <row r="10" spans="1:17" ht="8.25" customHeight="1">
      <c r="A10" s="294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</row>
    <row r="11" spans="1:24" ht="12.75">
      <c r="A11" s="296" t="s">
        <v>71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S11" s="293"/>
      <c r="T11" s="293"/>
      <c r="U11" s="293"/>
      <c r="V11" s="293"/>
      <c r="W11" s="293"/>
      <c r="X11" s="293"/>
    </row>
    <row r="12" spans="2:24" ht="15" customHeight="1" thickBo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7" t="s">
        <v>60</v>
      </c>
      <c r="S12" s="297"/>
      <c r="T12" s="297"/>
      <c r="U12" s="297"/>
      <c r="V12" s="297"/>
      <c r="W12" s="297"/>
      <c r="X12" s="297"/>
    </row>
    <row r="13" spans="1:24" s="13" customFormat="1" ht="69.75" customHeight="1" thickBot="1">
      <c r="A13" s="285" t="s">
        <v>43</v>
      </c>
      <c r="B13" s="285" t="s">
        <v>2</v>
      </c>
      <c r="C13" s="285" t="s">
        <v>35</v>
      </c>
      <c r="D13" s="285" t="s">
        <v>34</v>
      </c>
      <c r="E13" s="285" t="s">
        <v>36</v>
      </c>
      <c r="F13" s="285" t="s">
        <v>39</v>
      </c>
      <c r="G13" s="285" t="s">
        <v>42</v>
      </c>
      <c r="H13" s="285" t="s">
        <v>3</v>
      </c>
      <c r="I13" s="285" t="s">
        <v>4</v>
      </c>
      <c r="J13" s="287" t="s">
        <v>31</v>
      </c>
      <c r="K13" s="288"/>
      <c r="L13" s="287" t="s">
        <v>32</v>
      </c>
      <c r="M13" s="288"/>
      <c r="N13" s="287" t="s">
        <v>41</v>
      </c>
      <c r="O13" s="288"/>
      <c r="P13" s="285" t="s">
        <v>5</v>
      </c>
      <c r="Q13" s="289" t="s">
        <v>6</v>
      </c>
      <c r="S13" s="291"/>
      <c r="T13" s="291"/>
      <c r="U13" s="291"/>
      <c r="V13" s="291"/>
      <c r="W13" s="291"/>
      <c r="X13" s="291"/>
    </row>
    <row r="14" spans="1:24" s="13" customFormat="1" ht="19.5" customHeight="1" thickBot="1">
      <c r="A14" s="286"/>
      <c r="B14" s="286"/>
      <c r="C14" s="286"/>
      <c r="D14" s="286"/>
      <c r="E14" s="286"/>
      <c r="F14" s="286"/>
      <c r="G14" s="286"/>
      <c r="H14" s="286"/>
      <c r="I14" s="286"/>
      <c r="J14" s="11" t="s">
        <v>7</v>
      </c>
      <c r="K14" s="11" t="s">
        <v>8</v>
      </c>
      <c r="L14" s="11" t="s">
        <v>7</v>
      </c>
      <c r="M14" s="11" t="s">
        <v>8</v>
      </c>
      <c r="N14" s="11" t="s">
        <v>7</v>
      </c>
      <c r="O14" s="11" t="s">
        <v>9</v>
      </c>
      <c r="P14" s="286"/>
      <c r="Q14" s="290"/>
      <c r="S14" s="292"/>
      <c r="T14" s="292"/>
      <c r="U14" s="292"/>
      <c r="V14" s="292"/>
      <c r="W14" s="292"/>
      <c r="X14" s="292"/>
    </row>
    <row r="15" spans="1:24" ht="29.25" customHeight="1">
      <c r="A15" s="98"/>
      <c r="B15" s="14" t="s">
        <v>10</v>
      </c>
      <c r="C15" s="14"/>
      <c r="D15" s="14"/>
      <c r="E15" s="15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8"/>
      <c r="Q15" s="19"/>
      <c r="S15" s="283"/>
      <c r="T15" s="283"/>
      <c r="U15" s="283"/>
      <c r="V15" s="283"/>
      <c r="W15" s="283"/>
      <c r="X15" s="283"/>
    </row>
    <row r="16" spans="1:24" ht="15" customHeight="1">
      <c r="A16" s="98">
        <v>1</v>
      </c>
      <c r="B16" s="52" t="s">
        <v>58</v>
      </c>
      <c r="C16" s="53" t="s">
        <v>37</v>
      </c>
      <c r="D16" s="53" t="s">
        <v>38</v>
      </c>
      <c r="E16" s="65" t="s">
        <v>55</v>
      </c>
      <c r="F16" s="95">
        <v>1</v>
      </c>
      <c r="G16" s="51">
        <v>6.22</v>
      </c>
      <c r="H16" s="20">
        <v>17697</v>
      </c>
      <c r="I16" s="20">
        <f>G16*H16</f>
        <v>110075.34</v>
      </c>
      <c r="J16" s="109">
        <v>25</v>
      </c>
      <c r="K16" s="23">
        <f>I16*J16/100</f>
        <v>27518.835</v>
      </c>
      <c r="L16" s="109">
        <v>10</v>
      </c>
      <c r="M16" s="22">
        <f>I16*L16/100</f>
        <v>11007.534</v>
      </c>
      <c r="N16" s="109"/>
      <c r="O16" s="23">
        <f>(H16*N16/100)*F16</f>
        <v>0</v>
      </c>
      <c r="P16" s="20">
        <f>I16+K16+M16+O16</f>
        <v>148601.70899999997</v>
      </c>
      <c r="Q16" s="24">
        <f>P16*12</f>
        <v>1783220.5079999997</v>
      </c>
      <c r="R16" s="25"/>
      <c r="S16" s="284"/>
      <c r="T16" s="284"/>
      <c r="U16" s="284"/>
      <c r="V16" s="284"/>
      <c r="W16" s="284"/>
      <c r="X16" s="284"/>
    </row>
    <row r="17" spans="1:24" ht="15" customHeight="1">
      <c r="A17" s="98">
        <v>2</v>
      </c>
      <c r="B17" s="52" t="s">
        <v>72</v>
      </c>
      <c r="C17" s="53" t="s">
        <v>37</v>
      </c>
      <c r="D17" s="53" t="s">
        <v>38</v>
      </c>
      <c r="E17" s="65" t="s">
        <v>53</v>
      </c>
      <c r="F17" s="95">
        <v>0</v>
      </c>
      <c r="G17" s="55">
        <v>5.15</v>
      </c>
      <c r="H17" s="20">
        <v>17697</v>
      </c>
      <c r="I17" s="20">
        <f>G17*H17</f>
        <v>91139.55</v>
      </c>
      <c r="J17" s="109">
        <v>25</v>
      </c>
      <c r="K17" s="23">
        <f>I17*J17/100</f>
        <v>22784.8875</v>
      </c>
      <c r="L17" s="109">
        <v>10</v>
      </c>
      <c r="M17" s="22">
        <f>I17*L17/100</f>
        <v>9113.955</v>
      </c>
      <c r="N17" s="109"/>
      <c r="O17" s="23">
        <f>(H17*N17/100)*F17</f>
        <v>0</v>
      </c>
      <c r="P17" s="20">
        <f>I17+K17+M17+O17</f>
        <v>123038.3925</v>
      </c>
      <c r="Q17" s="24">
        <f>P17*12</f>
        <v>1476460.71</v>
      </c>
      <c r="R17" s="25"/>
      <c r="S17" s="6"/>
      <c r="T17" s="6"/>
      <c r="U17" s="6"/>
      <c r="V17" s="6"/>
      <c r="W17" s="6"/>
      <c r="X17" s="6"/>
    </row>
    <row r="18" spans="1:18" ht="15" customHeight="1">
      <c r="A18" s="98">
        <v>3</v>
      </c>
      <c r="B18" s="52" t="s">
        <v>54</v>
      </c>
      <c r="C18" s="53" t="s">
        <v>37</v>
      </c>
      <c r="D18" s="53" t="s">
        <v>38</v>
      </c>
      <c r="E18" s="65" t="s">
        <v>53</v>
      </c>
      <c r="F18" s="95">
        <v>1</v>
      </c>
      <c r="G18" s="55">
        <v>5.91</v>
      </c>
      <c r="H18" s="20">
        <v>17697</v>
      </c>
      <c r="I18" s="20">
        <f>H18*G18*F18</f>
        <v>104589.27</v>
      </c>
      <c r="J18" s="109">
        <v>25</v>
      </c>
      <c r="K18" s="23">
        <f>I18*J18/100</f>
        <v>26147.3175</v>
      </c>
      <c r="L18" s="109">
        <v>10</v>
      </c>
      <c r="M18" s="22">
        <f>I18*L18/100</f>
        <v>10458.927000000001</v>
      </c>
      <c r="N18" s="109"/>
      <c r="O18" s="23">
        <f>(H18*N18/100)*F18</f>
        <v>0</v>
      </c>
      <c r="P18" s="20">
        <f>I18+K18+M18+O18</f>
        <v>141195.51450000002</v>
      </c>
      <c r="Q18" s="24">
        <f>P18*12</f>
        <v>1694346.174</v>
      </c>
      <c r="R18" s="25"/>
    </row>
    <row r="19" spans="1:18" ht="15" customHeight="1">
      <c r="A19" s="98">
        <v>4</v>
      </c>
      <c r="B19" s="52" t="s">
        <v>73</v>
      </c>
      <c r="C19" s="53" t="s">
        <v>37</v>
      </c>
      <c r="D19" s="53" t="s">
        <v>38</v>
      </c>
      <c r="E19" s="65" t="s">
        <v>53</v>
      </c>
      <c r="F19" s="95">
        <v>1</v>
      </c>
      <c r="G19" s="55">
        <v>5.15</v>
      </c>
      <c r="H19" s="20">
        <v>17697</v>
      </c>
      <c r="I19" s="20">
        <f>H19*G19*F19</f>
        <v>91139.55</v>
      </c>
      <c r="J19" s="109">
        <v>0</v>
      </c>
      <c r="K19" s="23">
        <f>I19*J19/100</f>
        <v>0</v>
      </c>
      <c r="L19" s="109">
        <v>10</v>
      </c>
      <c r="M19" s="22">
        <f>I19*L19/100</f>
        <v>9113.955</v>
      </c>
      <c r="N19" s="109"/>
      <c r="O19" s="23">
        <f>(H19*N19/100)*F19</f>
        <v>0</v>
      </c>
      <c r="P19" s="20">
        <f>I19+K19+M19+O19</f>
        <v>100253.505</v>
      </c>
      <c r="Q19" s="24">
        <f>P19*12</f>
        <v>1203042.06</v>
      </c>
      <c r="R19" s="25"/>
    </row>
    <row r="20" spans="1:17" ht="15" customHeight="1">
      <c r="A20" s="98">
        <v>5</v>
      </c>
      <c r="B20" s="52" t="s">
        <v>67</v>
      </c>
      <c r="C20" s="53" t="s">
        <v>37</v>
      </c>
      <c r="D20" s="53" t="s">
        <v>38</v>
      </c>
      <c r="E20" s="65" t="s">
        <v>53</v>
      </c>
      <c r="F20" s="95">
        <v>1</v>
      </c>
      <c r="G20" s="55">
        <v>5.74</v>
      </c>
      <c r="H20" s="20">
        <v>17697</v>
      </c>
      <c r="I20" s="20">
        <f>H20*G20*F20</f>
        <v>101580.78</v>
      </c>
      <c r="J20" s="109">
        <v>0</v>
      </c>
      <c r="K20" s="23">
        <f>I20*J20/100</f>
        <v>0</v>
      </c>
      <c r="L20" s="109">
        <v>10</v>
      </c>
      <c r="M20" s="22">
        <f>I20*L20/100</f>
        <v>10158.078000000001</v>
      </c>
      <c r="N20" s="109"/>
      <c r="O20" s="23">
        <f>(H20*N20/100)*F20</f>
        <v>0</v>
      </c>
      <c r="P20" s="20">
        <f>I20+K20+M20+O20</f>
        <v>111738.85800000001</v>
      </c>
      <c r="Q20" s="24">
        <f>P20*12</f>
        <v>1340866.296</v>
      </c>
    </row>
    <row r="21" spans="1:17" s="49" customFormat="1" ht="14.25" customHeight="1">
      <c r="A21" s="273" t="s">
        <v>12</v>
      </c>
      <c r="B21" s="274"/>
      <c r="C21" s="44"/>
      <c r="D21" s="44"/>
      <c r="E21" s="48"/>
      <c r="F21" s="107">
        <f>SUM(F16:F20)</f>
        <v>4</v>
      </c>
      <c r="G21" s="45"/>
      <c r="H21" s="45"/>
      <c r="I21" s="107">
        <f>SUM(I16:I20)</f>
        <v>498524.49</v>
      </c>
      <c r="J21" s="107"/>
      <c r="K21" s="107">
        <f>SUM(K16:K20)</f>
        <v>76451.04000000001</v>
      </c>
      <c r="L21" s="107"/>
      <c r="M21" s="107">
        <f>SUM(M16:M20)</f>
        <v>49852.44900000001</v>
      </c>
      <c r="N21" s="107"/>
      <c r="O21" s="107">
        <f>SUM(O16:O20)</f>
        <v>0</v>
      </c>
      <c r="P21" s="107">
        <f>ROUND(SUM(P16:P20),2)</f>
        <v>624827.98</v>
      </c>
      <c r="Q21" s="108">
        <f>SUM(Q16:Q20)</f>
        <v>7497935.748</v>
      </c>
    </row>
    <row r="22" spans="1:18" ht="21.75" customHeight="1">
      <c r="A22" s="98"/>
      <c r="B22" s="27" t="s">
        <v>46</v>
      </c>
      <c r="C22" s="39"/>
      <c r="D22" s="39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25"/>
    </row>
    <row r="23" spans="1:17" ht="15.75" customHeight="1">
      <c r="A23" s="99">
        <v>1</v>
      </c>
      <c r="B23" s="96" t="s">
        <v>74</v>
      </c>
      <c r="C23" s="66" t="s">
        <v>49</v>
      </c>
      <c r="D23" s="66" t="s">
        <v>65</v>
      </c>
      <c r="E23" s="102">
        <v>3</v>
      </c>
      <c r="F23" s="103">
        <v>1</v>
      </c>
      <c r="G23" s="59">
        <v>3.61</v>
      </c>
      <c r="H23" s="20">
        <v>17697</v>
      </c>
      <c r="I23" s="20">
        <f>H23*G23*F23</f>
        <v>63886.17</v>
      </c>
      <c r="J23" s="109">
        <v>25</v>
      </c>
      <c r="K23" s="23">
        <f>I23*J23/100</f>
        <v>15971.5425</v>
      </c>
      <c r="L23" s="113">
        <v>10</v>
      </c>
      <c r="M23" s="22">
        <f>I23*L23/100</f>
        <v>6388.616999999999</v>
      </c>
      <c r="N23" s="109">
        <v>30</v>
      </c>
      <c r="O23" s="23">
        <f aca="true" t="shared" si="0" ref="O23:O46">(H23*N23/100)*F23</f>
        <v>5309.1</v>
      </c>
      <c r="P23" s="20">
        <f>I23+K23+M23+O23</f>
        <v>91555.4295</v>
      </c>
      <c r="Q23" s="24">
        <f aca="true" t="shared" si="1" ref="Q23:Q46">P23*12</f>
        <v>1098665.154</v>
      </c>
    </row>
    <row r="24" spans="1:18" ht="16.5" customHeight="1">
      <c r="A24" s="99">
        <v>2</v>
      </c>
      <c r="B24" s="96" t="s">
        <v>75</v>
      </c>
      <c r="C24" s="57" t="s">
        <v>49</v>
      </c>
      <c r="D24" s="66" t="s">
        <v>64</v>
      </c>
      <c r="E24" s="58">
        <v>2</v>
      </c>
      <c r="F24" s="103">
        <v>1</v>
      </c>
      <c r="G24" s="59">
        <v>4.23</v>
      </c>
      <c r="H24" s="20">
        <v>17697</v>
      </c>
      <c r="I24" s="20">
        <f aca="true" t="shared" si="2" ref="I24:I46">H24*G24*F24</f>
        <v>74858.31000000001</v>
      </c>
      <c r="J24" s="109"/>
      <c r="K24" s="23">
        <f aca="true" t="shared" si="3" ref="K24:K33">I24*J24/100</f>
        <v>0</v>
      </c>
      <c r="L24" s="113">
        <v>10</v>
      </c>
      <c r="M24" s="22">
        <f aca="true" t="shared" si="4" ref="M24:M46">I24*L24/100</f>
        <v>7485.831000000001</v>
      </c>
      <c r="N24" s="109"/>
      <c r="O24" s="23">
        <f t="shared" si="0"/>
        <v>0</v>
      </c>
      <c r="P24" s="20">
        <f aca="true" t="shared" si="5" ref="P24:P46">I24+K24+M24+O24</f>
        <v>82344.14100000002</v>
      </c>
      <c r="Q24" s="24">
        <f t="shared" si="1"/>
        <v>988129.6920000003</v>
      </c>
      <c r="R24" s="25"/>
    </row>
    <row r="25" spans="1:17" ht="14.25" customHeight="1">
      <c r="A25" s="99">
        <v>3</v>
      </c>
      <c r="B25" s="97" t="s">
        <v>76</v>
      </c>
      <c r="C25" s="57" t="s">
        <v>50</v>
      </c>
      <c r="D25" s="57" t="s">
        <v>52</v>
      </c>
      <c r="E25" s="58">
        <v>4</v>
      </c>
      <c r="F25" s="103">
        <v>2</v>
      </c>
      <c r="G25" s="55">
        <v>3.58</v>
      </c>
      <c r="H25" s="20">
        <v>17697</v>
      </c>
      <c r="I25" s="20">
        <f t="shared" si="2"/>
        <v>126710.52</v>
      </c>
      <c r="J25" s="109">
        <v>25</v>
      </c>
      <c r="K25" s="23">
        <f>I25*J25/100</f>
        <v>31677.63</v>
      </c>
      <c r="L25" s="113">
        <v>10</v>
      </c>
      <c r="M25" s="22">
        <f>I25*L25/100</f>
        <v>12671.052</v>
      </c>
      <c r="N25" s="109"/>
      <c r="O25" s="23">
        <f t="shared" si="0"/>
        <v>0</v>
      </c>
      <c r="P25" s="20">
        <f t="shared" si="5"/>
        <v>171059.202</v>
      </c>
      <c r="Q25" s="24">
        <f t="shared" si="1"/>
        <v>2052710.4239999999</v>
      </c>
    </row>
    <row r="26" spans="1:17" ht="14.25" customHeight="1">
      <c r="A26" s="99">
        <v>5</v>
      </c>
      <c r="B26" s="97" t="s">
        <v>76</v>
      </c>
      <c r="C26" s="67" t="s">
        <v>50</v>
      </c>
      <c r="D26" s="67" t="s">
        <v>51</v>
      </c>
      <c r="E26" s="68">
        <v>4</v>
      </c>
      <c r="F26" s="103">
        <v>3</v>
      </c>
      <c r="G26" s="61">
        <v>3.36</v>
      </c>
      <c r="H26" s="20">
        <v>17697</v>
      </c>
      <c r="I26" s="20">
        <f t="shared" si="2"/>
        <v>178385.76</v>
      </c>
      <c r="J26" s="109"/>
      <c r="K26" s="23">
        <f t="shared" si="3"/>
        <v>0</v>
      </c>
      <c r="L26" s="113">
        <v>10</v>
      </c>
      <c r="M26" s="22">
        <f t="shared" si="4"/>
        <v>17838.576</v>
      </c>
      <c r="N26" s="109"/>
      <c r="O26" s="23">
        <f t="shared" si="0"/>
        <v>0</v>
      </c>
      <c r="P26" s="20">
        <f t="shared" si="5"/>
        <v>196224.336</v>
      </c>
      <c r="Q26" s="24">
        <f t="shared" si="1"/>
        <v>2354692.032</v>
      </c>
    </row>
    <row r="27" spans="1:17" ht="14.25" customHeight="1">
      <c r="A27" s="99">
        <v>6</v>
      </c>
      <c r="B27" s="115" t="s">
        <v>77</v>
      </c>
      <c r="C27" s="57" t="s">
        <v>50</v>
      </c>
      <c r="D27" s="57" t="s">
        <v>52</v>
      </c>
      <c r="E27" s="58">
        <v>1</v>
      </c>
      <c r="F27" s="103">
        <v>1</v>
      </c>
      <c r="G27" s="51">
        <v>4.75</v>
      </c>
      <c r="H27" s="20">
        <v>17697</v>
      </c>
      <c r="I27" s="20">
        <f t="shared" si="2"/>
        <v>84060.75</v>
      </c>
      <c r="J27" s="109">
        <v>25</v>
      </c>
      <c r="K27" s="23">
        <f t="shared" si="3"/>
        <v>21015.1875</v>
      </c>
      <c r="L27" s="113">
        <v>10</v>
      </c>
      <c r="M27" s="22">
        <f t="shared" si="4"/>
        <v>8406.075</v>
      </c>
      <c r="N27" s="109"/>
      <c r="O27" s="23">
        <f t="shared" si="0"/>
        <v>0</v>
      </c>
      <c r="P27" s="20">
        <f t="shared" si="5"/>
        <v>113482.0125</v>
      </c>
      <c r="Q27" s="24">
        <f t="shared" si="1"/>
        <v>1361784.15</v>
      </c>
    </row>
    <row r="28" spans="1:17" ht="14.25" customHeight="1">
      <c r="A28" s="99">
        <v>7</v>
      </c>
      <c r="B28" s="115" t="s">
        <v>77</v>
      </c>
      <c r="C28" s="57" t="s">
        <v>50</v>
      </c>
      <c r="D28" s="57" t="s">
        <v>52</v>
      </c>
      <c r="E28" s="64">
        <v>1</v>
      </c>
      <c r="F28" s="103">
        <v>1</v>
      </c>
      <c r="G28" s="55">
        <v>4.62</v>
      </c>
      <c r="H28" s="20">
        <v>17697</v>
      </c>
      <c r="I28" s="20">
        <f t="shared" si="2"/>
        <v>81760.14</v>
      </c>
      <c r="J28" s="109">
        <v>25</v>
      </c>
      <c r="K28" s="23">
        <f t="shared" si="3"/>
        <v>20440.035</v>
      </c>
      <c r="L28" s="113">
        <v>10</v>
      </c>
      <c r="M28" s="22">
        <f t="shared" si="4"/>
        <v>8176.014</v>
      </c>
      <c r="N28" s="109"/>
      <c r="O28" s="23">
        <f t="shared" si="0"/>
        <v>0</v>
      </c>
      <c r="P28" s="20">
        <f t="shared" si="5"/>
        <v>110376.189</v>
      </c>
      <c r="Q28" s="24">
        <f t="shared" si="1"/>
        <v>1324514.268</v>
      </c>
    </row>
    <row r="29" spans="1:17" ht="14.25" customHeight="1">
      <c r="A29" s="99">
        <v>8</v>
      </c>
      <c r="B29" s="115" t="s">
        <v>77</v>
      </c>
      <c r="C29" s="57" t="s">
        <v>50</v>
      </c>
      <c r="D29" s="57" t="s">
        <v>52</v>
      </c>
      <c r="E29" s="54">
        <v>3</v>
      </c>
      <c r="F29" s="103">
        <v>2</v>
      </c>
      <c r="G29" s="55">
        <v>4.51</v>
      </c>
      <c r="H29" s="20">
        <v>17697</v>
      </c>
      <c r="I29" s="20">
        <f t="shared" si="2"/>
        <v>159626.94</v>
      </c>
      <c r="J29" s="109">
        <v>25</v>
      </c>
      <c r="K29" s="23">
        <f t="shared" si="3"/>
        <v>39906.735</v>
      </c>
      <c r="L29" s="113">
        <v>10</v>
      </c>
      <c r="M29" s="22">
        <f t="shared" si="4"/>
        <v>15962.694</v>
      </c>
      <c r="N29" s="109"/>
      <c r="O29" s="23">
        <f t="shared" si="0"/>
        <v>0</v>
      </c>
      <c r="P29" s="20">
        <f t="shared" si="5"/>
        <v>215496.36899999998</v>
      </c>
      <c r="Q29" s="24">
        <f t="shared" si="1"/>
        <v>2585956.428</v>
      </c>
    </row>
    <row r="30" spans="1:17" ht="14.25" customHeight="1">
      <c r="A30" s="99">
        <v>9</v>
      </c>
      <c r="B30" s="115" t="s">
        <v>77</v>
      </c>
      <c r="C30" s="57" t="s">
        <v>50</v>
      </c>
      <c r="D30" s="57" t="s">
        <v>52</v>
      </c>
      <c r="E30" s="54">
        <v>3</v>
      </c>
      <c r="F30" s="103">
        <v>2</v>
      </c>
      <c r="G30" s="55">
        <v>4.12</v>
      </c>
      <c r="H30" s="20">
        <v>17697</v>
      </c>
      <c r="I30" s="20">
        <f t="shared" si="2"/>
        <v>145823.28</v>
      </c>
      <c r="J30" s="109">
        <v>25</v>
      </c>
      <c r="K30" s="23">
        <f t="shared" si="3"/>
        <v>36455.82</v>
      </c>
      <c r="L30" s="113">
        <v>10</v>
      </c>
      <c r="M30" s="22">
        <f t="shared" si="4"/>
        <v>14582.328000000001</v>
      </c>
      <c r="N30" s="109"/>
      <c r="O30" s="23">
        <f t="shared" si="0"/>
        <v>0</v>
      </c>
      <c r="P30" s="20">
        <f t="shared" si="5"/>
        <v>196861.428</v>
      </c>
      <c r="Q30" s="24">
        <f t="shared" si="1"/>
        <v>2362337.136</v>
      </c>
    </row>
    <row r="31" spans="1:17" ht="14.25" customHeight="1">
      <c r="A31" s="99">
        <v>10</v>
      </c>
      <c r="B31" s="97" t="s">
        <v>77</v>
      </c>
      <c r="C31" s="57" t="s">
        <v>50</v>
      </c>
      <c r="D31" s="57" t="s">
        <v>52</v>
      </c>
      <c r="E31" s="64">
        <v>4</v>
      </c>
      <c r="F31" s="103">
        <v>2</v>
      </c>
      <c r="G31" s="55">
        <v>3.71</v>
      </c>
      <c r="H31" s="20">
        <v>17697</v>
      </c>
      <c r="I31" s="20">
        <f t="shared" si="2"/>
        <v>131311.74</v>
      </c>
      <c r="J31" s="109">
        <v>25</v>
      </c>
      <c r="K31" s="23">
        <f t="shared" si="3"/>
        <v>32827.935</v>
      </c>
      <c r="L31" s="113">
        <v>10</v>
      </c>
      <c r="M31" s="22">
        <f t="shared" si="4"/>
        <v>13131.173999999999</v>
      </c>
      <c r="N31" s="109"/>
      <c r="O31" s="23">
        <f t="shared" si="0"/>
        <v>0</v>
      </c>
      <c r="P31" s="20">
        <f t="shared" si="5"/>
        <v>177270.849</v>
      </c>
      <c r="Q31" s="24">
        <f t="shared" si="1"/>
        <v>2127250.188</v>
      </c>
    </row>
    <row r="32" spans="1:17" ht="14.25" customHeight="1">
      <c r="A32" s="99">
        <v>11</v>
      </c>
      <c r="B32" s="97" t="s">
        <v>77</v>
      </c>
      <c r="C32" s="57" t="s">
        <v>50</v>
      </c>
      <c r="D32" s="57" t="s">
        <v>52</v>
      </c>
      <c r="E32" s="64">
        <v>4</v>
      </c>
      <c r="F32" s="103">
        <v>2</v>
      </c>
      <c r="G32" s="55">
        <v>3.71</v>
      </c>
      <c r="H32" s="20">
        <v>17697</v>
      </c>
      <c r="I32" s="20">
        <f t="shared" si="2"/>
        <v>131311.74</v>
      </c>
      <c r="J32" s="109">
        <v>25</v>
      </c>
      <c r="K32" s="23">
        <f>I32*J32/100</f>
        <v>32827.935</v>
      </c>
      <c r="L32" s="113">
        <v>10</v>
      </c>
      <c r="M32" s="22">
        <f>I32*L32/100</f>
        <v>13131.173999999999</v>
      </c>
      <c r="N32" s="109"/>
      <c r="O32" s="23">
        <f t="shared" si="0"/>
        <v>0</v>
      </c>
      <c r="P32" s="20">
        <f>I32+K32+M32+O32</f>
        <v>177270.849</v>
      </c>
      <c r="Q32" s="24">
        <f t="shared" si="1"/>
        <v>2127250.188</v>
      </c>
    </row>
    <row r="33" spans="1:17" ht="14.25" customHeight="1">
      <c r="A33" s="99">
        <v>11</v>
      </c>
      <c r="B33" s="50" t="s">
        <v>79</v>
      </c>
      <c r="C33" s="51" t="s">
        <v>50</v>
      </c>
      <c r="D33" s="51" t="s">
        <v>78</v>
      </c>
      <c r="E33" s="54">
        <v>4</v>
      </c>
      <c r="F33" s="103">
        <v>1</v>
      </c>
      <c r="G33" s="55">
        <v>4.17</v>
      </c>
      <c r="H33" s="20">
        <v>17697</v>
      </c>
      <c r="I33" s="20">
        <f t="shared" si="2"/>
        <v>73796.49</v>
      </c>
      <c r="J33" s="109">
        <v>25</v>
      </c>
      <c r="K33" s="23">
        <f t="shared" si="3"/>
        <v>18449.1225</v>
      </c>
      <c r="L33" s="113">
        <v>10</v>
      </c>
      <c r="M33" s="22">
        <f t="shared" si="4"/>
        <v>7379.649</v>
      </c>
      <c r="N33" s="109"/>
      <c r="O33" s="23">
        <f t="shared" si="0"/>
        <v>0</v>
      </c>
      <c r="P33" s="20">
        <f t="shared" si="5"/>
        <v>99625.26150000001</v>
      </c>
      <c r="Q33" s="24">
        <f t="shared" si="1"/>
        <v>1195503.138</v>
      </c>
    </row>
    <row r="34" spans="1:17" ht="14.25" customHeight="1">
      <c r="A34" s="99">
        <v>12</v>
      </c>
      <c r="B34" s="50" t="s">
        <v>80</v>
      </c>
      <c r="C34" s="56" t="s">
        <v>81</v>
      </c>
      <c r="D34" s="56" t="s">
        <v>88</v>
      </c>
      <c r="E34" s="54">
        <v>1</v>
      </c>
      <c r="F34" s="103">
        <v>1</v>
      </c>
      <c r="G34" s="55">
        <v>3.08</v>
      </c>
      <c r="H34" s="20">
        <v>17697</v>
      </c>
      <c r="I34" s="20">
        <f t="shared" si="2"/>
        <v>54506.76</v>
      </c>
      <c r="J34" s="109">
        <v>0</v>
      </c>
      <c r="K34" s="23">
        <f>I34*J34/100</f>
        <v>0</v>
      </c>
      <c r="L34" s="113">
        <v>10</v>
      </c>
      <c r="M34" s="22">
        <f>I34*L34/100</f>
        <v>5450.6759999999995</v>
      </c>
      <c r="N34" s="109"/>
      <c r="O34" s="23">
        <f t="shared" si="0"/>
        <v>0</v>
      </c>
      <c r="P34" s="20">
        <f>I34+K34+M34+O34</f>
        <v>59957.436</v>
      </c>
      <c r="Q34" s="24">
        <f t="shared" si="1"/>
        <v>719489.2320000001</v>
      </c>
    </row>
    <row r="35" spans="1:17" ht="14.25" customHeight="1">
      <c r="A35" s="99">
        <v>13</v>
      </c>
      <c r="B35" s="50" t="s">
        <v>82</v>
      </c>
      <c r="C35" s="63" t="s">
        <v>56</v>
      </c>
      <c r="D35" s="63" t="s">
        <v>68</v>
      </c>
      <c r="E35" s="64">
        <v>4</v>
      </c>
      <c r="F35" s="103">
        <v>1</v>
      </c>
      <c r="G35" s="55">
        <v>3.53</v>
      </c>
      <c r="H35" s="20">
        <v>17697</v>
      </c>
      <c r="I35" s="20">
        <f t="shared" si="2"/>
        <v>62470.409999999996</v>
      </c>
      <c r="J35" s="109">
        <v>25</v>
      </c>
      <c r="K35" s="23">
        <f>I35*J35/100</f>
        <v>15617.6025</v>
      </c>
      <c r="L35" s="113">
        <v>10</v>
      </c>
      <c r="M35" s="22">
        <f>I35*L35/100</f>
        <v>6247.041</v>
      </c>
      <c r="N35" s="109">
        <v>30</v>
      </c>
      <c r="O35" s="23">
        <f t="shared" si="0"/>
        <v>5309.1</v>
      </c>
      <c r="P35" s="20">
        <f>I35+K35+M35+O35</f>
        <v>89644.1535</v>
      </c>
      <c r="Q35" s="24">
        <f t="shared" si="1"/>
        <v>1075729.842</v>
      </c>
    </row>
    <row r="36" spans="1:17" ht="14.25" customHeight="1">
      <c r="A36" s="99">
        <v>14</v>
      </c>
      <c r="B36" s="50" t="s">
        <v>83</v>
      </c>
      <c r="C36" s="63" t="s">
        <v>50</v>
      </c>
      <c r="D36" s="63" t="s">
        <v>78</v>
      </c>
      <c r="E36" s="64">
        <v>4</v>
      </c>
      <c r="F36" s="103">
        <v>1</v>
      </c>
      <c r="G36" s="55">
        <v>4.23</v>
      </c>
      <c r="H36" s="20">
        <v>17697</v>
      </c>
      <c r="I36" s="20">
        <f t="shared" si="2"/>
        <v>74858.31000000001</v>
      </c>
      <c r="J36" s="109">
        <v>25</v>
      </c>
      <c r="K36" s="23">
        <f aca="true" t="shared" si="6" ref="K36:K42">I36*J36/100</f>
        <v>18714.577500000003</v>
      </c>
      <c r="L36" s="113">
        <v>10</v>
      </c>
      <c r="M36" s="22">
        <f aca="true" t="shared" si="7" ref="M36:M42">I36*L36/100</f>
        <v>7485.831000000001</v>
      </c>
      <c r="N36" s="109"/>
      <c r="O36" s="23">
        <f t="shared" si="0"/>
        <v>0</v>
      </c>
      <c r="P36" s="20">
        <f aca="true" t="shared" si="8" ref="P36:P42">I36+K36+M36+O36</f>
        <v>101058.71850000002</v>
      </c>
      <c r="Q36" s="24">
        <f t="shared" si="1"/>
        <v>1212704.6220000002</v>
      </c>
    </row>
    <row r="37" spans="1:17" ht="14.25" customHeight="1">
      <c r="A37" s="99">
        <v>15</v>
      </c>
      <c r="B37" s="50" t="s">
        <v>84</v>
      </c>
      <c r="C37" s="63" t="s">
        <v>50</v>
      </c>
      <c r="D37" s="63" t="s">
        <v>51</v>
      </c>
      <c r="E37" s="64">
        <v>4</v>
      </c>
      <c r="F37" s="103">
        <v>1</v>
      </c>
      <c r="G37" s="55">
        <v>3.57</v>
      </c>
      <c r="H37" s="20">
        <v>17697</v>
      </c>
      <c r="I37" s="20">
        <f t="shared" si="2"/>
        <v>63178.28999999999</v>
      </c>
      <c r="J37" s="109">
        <v>25</v>
      </c>
      <c r="K37" s="23">
        <f t="shared" si="6"/>
        <v>15794.572499999998</v>
      </c>
      <c r="L37" s="113">
        <v>10</v>
      </c>
      <c r="M37" s="22">
        <f t="shared" si="7"/>
        <v>6317.828999999999</v>
      </c>
      <c r="N37" s="109">
        <v>30</v>
      </c>
      <c r="O37" s="23">
        <f t="shared" si="0"/>
        <v>5309.1</v>
      </c>
      <c r="P37" s="20">
        <f t="shared" si="8"/>
        <v>90599.79149999999</v>
      </c>
      <c r="Q37" s="24">
        <f t="shared" si="1"/>
        <v>1087197.498</v>
      </c>
    </row>
    <row r="38" spans="1:17" ht="14.25" customHeight="1">
      <c r="A38" s="99">
        <v>16</v>
      </c>
      <c r="B38" s="50" t="s">
        <v>84</v>
      </c>
      <c r="C38" s="63" t="s">
        <v>50</v>
      </c>
      <c r="D38" s="63" t="s">
        <v>51</v>
      </c>
      <c r="E38" s="64">
        <v>4</v>
      </c>
      <c r="F38" s="103">
        <v>2</v>
      </c>
      <c r="G38" s="55">
        <v>3.69</v>
      </c>
      <c r="H38" s="20">
        <v>17697</v>
      </c>
      <c r="I38" s="20">
        <f t="shared" si="2"/>
        <v>130603.86</v>
      </c>
      <c r="J38" s="109">
        <v>25</v>
      </c>
      <c r="K38" s="23">
        <f t="shared" si="6"/>
        <v>32650.965</v>
      </c>
      <c r="L38" s="113">
        <v>10</v>
      </c>
      <c r="M38" s="22">
        <f t="shared" si="7"/>
        <v>13060.386</v>
      </c>
      <c r="N38" s="109">
        <v>30</v>
      </c>
      <c r="O38" s="23">
        <f t="shared" si="0"/>
        <v>10618.2</v>
      </c>
      <c r="P38" s="20">
        <f t="shared" si="8"/>
        <v>186933.41100000002</v>
      </c>
      <c r="Q38" s="24">
        <f t="shared" si="1"/>
        <v>2243200.932</v>
      </c>
    </row>
    <row r="39" spans="1:17" ht="14.25" customHeight="1">
      <c r="A39" s="99">
        <v>17</v>
      </c>
      <c r="B39" s="116" t="s">
        <v>84</v>
      </c>
      <c r="C39" s="63" t="s">
        <v>50</v>
      </c>
      <c r="D39" s="63" t="s">
        <v>51</v>
      </c>
      <c r="E39" s="64">
        <v>4</v>
      </c>
      <c r="F39" s="103">
        <v>1</v>
      </c>
      <c r="G39" s="55">
        <v>3.73</v>
      </c>
      <c r="H39" s="20">
        <v>17697</v>
      </c>
      <c r="I39" s="20">
        <f t="shared" si="2"/>
        <v>66009.81</v>
      </c>
      <c r="J39" s="109">
        <v>25</v>
      </c>
      <c r="K39" s="23">
        <f t="shared" si="6"/>
        <v>16502.4525</v>
      </c>
      <c r="L39" s="113">
        <v>10</v>
      </c>
      <c r="M39" s="22">
        <f t="shared" si="7"/>
        <v>6600.981</v>
      </c>
      <c r="N39" s="109">
        <v>30</v>
      </c>
      <c r="O39" s="23">
        <f t="shared" si="0"/>
        <v>5309.1</v>
      </c>
      <c r="P39" s="20">
        <f t="shared" si="8"/>
        <v>94422.3435</v>
      </c>
      <c r="Q39" s="24">
        <f t="shared" si="1"/>
        <v>1133068.122</v>
      </c>
    </row>
    <row r="40" spans="1:17" ht="14.25" customHeight="1">
      <c r="A40" s="99">
        <v>18</v>
      </c>
      <c r="B40" s="50" t="s">
        <v>85</v>
      </c>
      <c r="C40" s="63" t="s">
        <v>50</v>
      </c>
      <c r="D40" s="63" t="s">
        <v>78</v>
      </c>
      <c r="E40" s="64">
        <v>4</v>
      </c>
      <c r="F40" s="103">
        <v>0.5</v>
      </c>
      <c r="G40" s="55">
        <v>4.27</v>
      </c>
      <c r="H40" s="20">
        <v>17697</v>
      </c>
      <c r="I40" s="20">
        <f t="shared" si="2"/>
        <v>37783.094999999994</v>
      </c>
      <c r="J40" s="109">
        <v>25</v>
      </c>
      <c r="K40" s="23">
        <f t="shared" si="6"/>
        <v>9445.773749999998</v>
      </c>
      <c r="L40" s="113">
        <v>10</v>
      </c>
      <c r="M40" s="22">
        <f>I40*L40/100*F40</f>
        <v>1889.1547499999997</v>
      </c>
      <c r="N40" s="109"/>
      <c r="O40" s="23">
        <f t="shared" si="0"/>
        <v>0</v>
      </c>
      <c r="P40" s="20">
        <f t="shared" si="8"/>
        <v>49118.023499999996</v>
      </c>
      <c r="Q40" s="24">
        <f t="shared" si="1"/>
        <v>589416.2819999999</v>
      </c>
    </row>
    <row r="41" spans="1:17" ht="14.25" customHeight="1">
      <c r="A41" s="99">
        <v>19</v>
      </c>
      <c r="B41" s="50" t="s">
        <v>86</v>
      </c>
      <c r="C41" s="63" t="s">
        <v>50</v>
      </c>
      <c r="D41" s="63" t="s">
        <v>78</v>
      </c>
      <c r="E41" s="64">
        <v>3</v>
      </c>
      <c r="F41" s="103">
        <v>1</v>
      </c>
      <c r="G41" s="55">
        <v>4.66</v>
      </c>
      <c r="H41" s="20">
        <v>17697</v>
      </c>
      <c r="I41" s="20">
        <f t="shared" si="2"/>
        <v>82468.02</v>
      </c>
      <c r="J41" s="109">
        <v>25</v>
      </c>
      <c r="K41" s="23">
        <f t="shared" si="6"/>
        <v>20617.005</v>
      </c>
      <c r="L41" s="113">
        <v>10</v>
      </c>
      <c r="M41" s="22">
        <f t="shared" si="7"/>
        <v>8246.802000000001</v>
      </c>
      <c r="N41" s="109"/>
      <c r="O41" s="23">
        <f t="shared" si="0"/>
        <v>0</v>
      </c>
      <c r="P41" s="20">
        <f t="shared" si="8"/>
        <v>111331.827</v>
      </c>
      <c r="Q41" s="24">
        <f t="shared" si="1"/>
        <v>1335981.924</v>
      </c>
    </row>
    <row r="42" spans="1:17" ht="13.5" customHeight="1">
      <c r="A42" s="99">
        <v>20</v>
      </c>
      <c r="B42" s="50" t="s">
        <v>87</v>
      </c>
      <c r="C42" s="63" t="s">
        <v>81</v>
      </c>
      <c r="D42" s="63" t="s">
        <v>88</v>
      </c>
      <c r="E42" s="64">
        <v>1</v>
      </c>
      <c r="F42" s="103">
        <v>3</v>
      </c>
      <c r="G42" s="55">
        <v>3.04</v>
      </c>
      <c r="H42" s="20">
        <v>17697</v>
      </c>
      <c r="I42" s="20">
        <f t="shared" si="2"/>
        <v>161396.63999999998</v>
      </c>
      <c r="J42" s="109"/>
      <c r="K42" s="23">
        <f t="shared" si="6"/>
        <v>0</v>
      </c>
      <c r="L42" s="113">
        <v>10</v>
      </c>
      <c r="M42" s="22">
        <f t="shared" si="7"/>
        <v>16139.663999999999</v>
      </c>
      <c r="N42" s="109"/>
      <c r="O42" s="23">
        <f t="shared" si="0"/>
        <v>0</v>
      </c>
      <c r="P42" s="20">
        <f t="shared" si="8"/>
        <v>177536.30399999997</v>
      </c>
      <c r="Q42" s="24">
        <f t="shared" si="1"/>
        <v>2130435.6479999996</v>
      </c>
    </row>
    <row r="43" spans="1:18" ht="14.25" customHeight="1">
      <c r="A43" s="99">
        <v>21</v>
      </c>
      <c r="B43" s="50" t="s">
        <v>87</v>
      </c>
      <c r="C43" s="63" t="s">
        <v>81</v>
      </c>
      <c r="D43" s="63" t="s">
        <v>88</v>
      </c>
      <c r="E43" s="64">
        <v>1</v>
      </c>
      <c r="F43" s="103">
        <v>1.5</v>
      </c>
      <c r="G43" s="61">
        <v>2.94</v>
      </c>
      <c r="H43" s="20">
        <v>17697</v>
      </c>
      <c r="I43" s="20">
        <f t="shared" si="2"/>
        <v>78043.77</v>
      </c>
      <c r="J43" s="112"/>
      <c r="K43" s="23">
        <f>ROUND(I43*J43,2)+(M43*J43)</f>
        <v>0</v>
      </c>
      <c r="L43" s="113">
        <v>10</v>
      </c>
      <c r="M43" s="22">
        <f t="shared" si="4"/>
        <v>7804.377</v>
      </c>
      <c r="N43" s="109"/>
      <c r="O43" s="23">
        <f t="shared" si="0"/>
        <v>0</v>
      </c>
      <c r="P43" s="20">
        <f t="shared" si="5"/>
        <v>85848.147</v>
      </c>
      <c r="Q43" s="24">
        <f t="shared" si="1"/>
        <v>1030177.764</v>
      </c>
      <c r="R43" s="25"/>
    </row>
    <row r="44" spans="1:17" ht="14.25" customHeight="1">
      <c r="A44" s="99">
        <v>22</v>
      </c>
      <c r="B44" s="50" t="s">
        <v>89</v>
      </c>
      <c r="C44" s="63" t="s">
        <v>49</v>
      </c>
      <c r="D44" s="63" t="s">
        <v>65</v>
      </c>
      <c r="E44" s="64">
        <v>3</v>
      </c>
      <c r="F44" s="103">
        <v>1</v>
      </c>
      <c r="G44" s="55">
        <v>3.39</v>
      </c>
      <c r="H44" s="20">
        <v>17697</v>
      </c>
      <c r="I44" s="20">
        <f t="shared" si="2"/>
        <v>59992.83</v>
      </c>
      <c r="J44" s="112">
        <v>0</v>
      </c>
      <c r="K44" s="23">
        <f>ROUND(I44*J44,2)+(M44*J44)</f>
        <v>0</v>
      </c>
      <c r="L44" s="113">
        <v>10</v>
      </c>
      <c r="M44" s="22">
        <f t="shared" si="4"/>
        <v>5999.283</v>
      </c>
      <c r="N44" s="109"/>
      <c r="O44" s="23">
        <f t="shared" si="0"/>
        <v>0</v>
      </c>
      <c r="P44" s="20">
        <f t="shared" si="5"/>
        <v>65992.113</v>
      </c>
      <c r="Q44" s="24">
        <f t="shared" si="1"/>
        <v>791905.3559999999</v>
      </c>
    </row>
    <row r="45" spans="1:18" ht="14.25" customHeight="1">
      <c r="A45" s="99">
        <v>23</v>
      </c>
      <c r="B45" s="50" t="s">
        <v>90</v>
      </c>
      <c r="C45" s="63" t="s">
        <v>49</v>
      </c>
      <c r="D45" s="63" t="s">
        <v>65</v>
      </c>
      <c r="E45" s="64">
        <v>3</v>
      </c>
      <c r="F45" s="103">
        <v>1</v>
      </c>
      <c r="G45" s="55">
        <v>3.61</v>
      </c>
      <c r="H45" s="20">
        <v>17697</v>
      </c>
      <c r="I45" s="20">
        <f t="shared" si="2"/>
        <v>63886.17</v>
      </c>
      <c r="J45" s="112">
        <v>0</v>
      </c>
      <c r="K45" s="23">
        <f>ROUND(I45*J45,2)+(M45*J45)</f>
        <v>0</v>
      </c>
      <c r="L45" s="113">
        <v>10</v>
      </c>
      <c r="M45" s="22">
        <f t="shared" si="4"/>
        <v>6388.616999999999</v>
      </c>
      <c r="N45" s="109">
        <v>30</v>
      </c>
      <c r="O45" s="23">
        <f t="shared" si="0"/>
        <v>5309.1</v>
      </c>
      <c r="P45" s="20">
        <f t="shared" si="5"/>
        <v>75583.887</v>
      </c>
      <c r="Q45" s="24">
        <f t="shared" si="1"/>
        <v>907006.6440000001</v>
      </c>
      <c r="R45" s="25"/>
    </row>
    <row r="46" spans="1:18" ht="14.25" customHeight="1">
      <c r="A46" s="99">
        <v>24</v>
      </c>
      <c r="B46" s="50" t="s">
        <v>91</v>
      </c>
      <c r="C46" s="63" t="s">
        <v>49</v>
      </c>
      <c r="D46" s="63" t="s">
        <v>64</v>
      </c>
      <c r="E46" s="64">
        <v>2</v>
      </c>
      <c r="F46" s="103">
        <v>1</v>
      </c>
      <c r="G46" s="55">
        <v>4.51</v>
      </c>
      <c r="H46" s="20">
        <v>17697</v>
      </c>
      <c r="I46" s="20">
        <f t="shared" si="2"/>
        <v>79813.47</v>
      </c>
      <c r="J46" s="112">
        <v>0</v>
      </c>
      <c r="K46" s="23">
        <f>ROUND(I46*J46,2)+(M46*J46)</f>
        <v>0</v>
      </c>
      <c r="L46" s="113">
        <v>10</v>
      </c>
      <c r="M46" s="22">
        <f t="shared" si="4"/>
        <v>7981.347</v>
      </c>
      <c r="N46" s="109"/>
      <c r="O46" s="23">
        <f t="shared" si="0"/>
        <v>0</v>
      </c>
      <c r="P46" s="20">
        <f t="shared" si="5"/>
        <v>87794.817</v>
      </c>
      <c r="Q46" s="24">
        <f t="shared" si="1"/>
        <v>1053537.804</v>
      </c>
      <c r="R46" s="25"/>
    </row>
    <row r="47" spans="1:17" ht="14.25" customHeight="1">
      <c r="A47" s="273" t="s">
        <v>13</v>
      </c>
      <c r="B47" s="274"/>
      <c r="C47" s="44"/>
      <c r="D47" s="44"/>
      <c r="E47" s="48"/>
      <c r="F47" s="104">
        <f>SUM(F23:F46)</f>
        <v>34</v>
      </c>
      <c r="G47" s="105"/>
      <c r="H47" s="105"/>
      <c r="I47" s="104">
        <f>SUM(I23:I46)</f>
        <v>2266543.2750000004</v>
      </c>
      <c r="J47" s="105"/>
      <c r="K47" s="104">
        <f>SUM(K23:K46)</f>
        <v>378914.89125000004</v>
      </c>
      <c r="L47" s="105"/>
      <c r="M47" s="104">
        <f>SUM(M23:M46)</f>
        <v>224765.17275</v>
      </c>
      <c r="N47" s="106"/>
      <c r="O47" s="104">
        <f>SUM(O23:O46)</f>
        <v>37163.7</v>
      </c>
      <c r="P47" s="114">
        <f>SUM(P23:P46)</f>
        <v>2907387.039</v>
      </c>
      <c r="Q47" s="114">
        <f>SUM(Q23:Q46)</f>
        <v>34888644.467999995</v>
      </c>
    </row>
    <row r="48" spans="1:17" ht="39" customHeight="1">
      <c r="A48" s="98"/>
      <c r="B48" s="32" t="s">
        <v>14</v>
      </c>
      <c r="C48" s="40"/>
      <c r="D48" s="40"/>
      <c r="E48" s="28"/>
      <c r="F48" s="33"/>
      <c r="G48" s="33"/>
      <c r="H48" s="33"/>
      <c r="I48" s="29"/>
      <c r="J48" s="29"/>
      <c r="K48" s="29"/>
      <c r="L48" s="29"/>
      <c r="M48" s="29"/>
      <c r="N48" s="29"/>
      <c r="O48" s="29"/>
      <c r="P48" s="29"/>
      <c r="Q48" s="30"/>
    </row>
    <row r="49" spans="1:17" ht="13.5" customHeight="1">
      <c r="A49" s="98">
        <v>1</v>
      </c>
      <c r="B49" s="62" t="s">
        <v>93</v>
      </c>
      <c r="C49" s="41"/>
      <c r="D49" s="41"/>
      <c r="E49" s="60">
        <v>1</v>
      </c>
      <c r="F49" s="61">
        <v>1</v>
      </c>
      <c r="G49" s="61">
        <v>2.77</v>
      </c>
      <c r="H49" s="20">
        <v>17697</v>
      </c>
      <c r="I49" s="20">
        <f aca="true" t="shared" si="9" ref="I49:I58">G49*H49</f>
        <v>49020.69</v>
      </c>
      <c r="J49" s="21"/>
      <c r="K49" s="23"/>
      <c r="L49" s="109">
        <v>10</v>
      </c>
      <c r="M49" s="22">
        <f aca="true" t="shared" si="10" ref="M49:M64">I49*L49/100</f>
        <v>4902.069</v>
      </c>
      <c r="N49" s="21"/>
      <c r="O49" s="23">
        <f aca="true" t="shared" si="11" ref="O49:O63">(H49*N49/100)*F49</f>
        <v>0</v>
      </c>
      <c r="P49" s="20">
        <f>I49+K49+M49+O49</f>
        <v>53922.759000000005</v>
      </c>
      <c r="Q49" s="24">
        <f>P49*8</f>
        <v>431382.07200000004</v>
      </c>
    </row>
    <row r="50" spans="1:17" ht="13.5" customHeight="1">
      <c r="A50" s="98">
        <v>2</v>
      </c>
      <c r="B50" s="62" t="s">
        <v>92</v>
      </c>
      <c r="C50" s="41"/>
      <c r="D50" s="41"/>
      <c r="E50" s="60">
        <v>5</v>
      </c>
      <c r="F50" s="61">
        <v>4</v>
      </c>
      <c r="G50" s="61">
        <v>2.92</v>
      </c>
      <c r="H50" s="20">
        <v>17697</v>
      </c>
      <c r="I50" s="20">
        <f>G50*H50*F50</f>
        <v>206700.96</v>
      </c>
      <c r="J50" s="21"/>
      <c r="K50" s="23"/>
      <c r="L50" s="109">
        <v>10</v>
      </c>
      <c r="M50" s="22">
        <f t="shared" si="10"/>
        <v>20670.095999999998</v>
      </c>
      <c r="N50" s="109">
        <v>35</v>
      </c>
      <c r="O50" s="23">
        <f>(H50*N50/100)*F50</f>
        <v>24775.8</v>
      </c>
      <c r="P50" s="20">
        <f aca="true" t="shared" si="12" ref="P50:P64">I50+K50+M50+O50</f>
        <v>252146.85599999997</v>
      </c>
      <c r="Q50" s="24">
        <f>P50*12</f>
        <v>3025762.272</v>
      </c>
    </row>
    <row r="51" spans="1:17" ht="13.5" customHeight="1">
      <c r="A51" s="98">
        <v>3</v>
      </c>
      <c r="B51" s="62" t="s">
        <v>94</v>
      </c>
      <c r="C51" s="41"/>
      <c r="D51" s="41"/>
      <c r="E51" s="60">
        <v>1</v>
      </c>
      <c r="F51" s="61">
        <v>1</v>
      </c>
      <c r="G51" s="61">
        <v>2.77</v>
      </c>
      <c r="H51" s="20">
        <v>17697</v>
      </c>
      <c r="I51" s="20">
        <f t="shared" si="9"/>
        <v>49020.69</v>
      </c>
      <c r="J51" s="21"/>
      <c r="K51" s="23"/>
      <c r="L51" s="109">
        <v>10</v>
      </c>
      <c r="M51" s="22">
        <f t="shared" si="10"/>
        <v>4902.069</v>
      </c>
      <c r="N51" s="109"/>
      <c r="O51" s="23">
        <f t="shared" si="11"/>
        <v>0</v>
      </c>
      <c r="P51" s="20">
        <f t="shared" si="12"/>
        <v>53922.759000000005</v>
      </c>
      <c r="Q51" s="24">
        <f>P51*12</f>
        <v>647073.108</v>
      </c>
    </row>
    <row r="52" spans="1:17" ht="13.5" customHeight="1">
      <c r="A52" s="98">
        <v>4</v>
      </c>
      <c r="B52" s="62" t="s">
        <v>95</v>
      </c>
      <c r="C52" s="41"/>
      <c r="D52" s="41"/>
      <c r="E52" s="60">
        <v>3</v>
      </c>
      <c r="F52" s="61">
        <v>1</v>
      </c>
      <c r="G52" s="61">
        <v>2.84</v>
      </c>
      <c r="H52" s="20">
        <v>17697</v>
      </c>
      <c r="I52" s="20">
        <f t="shared" si="9"/>
        <v>50259.479999999996</v>
      </c>
      <c r="J52" s="21"/>
      <c r="K52" s="23"/>
      <c r="L52" s="109">
        <v>10</v>
      </c>
      <c r="M52" s="22">
        <f t="shared" si="10"/>
        <v>5025.947999999999</v>
      </c>
      <c r="N52" s="109"/>
      <c r="O52" s="23">
        <f aca="true" t="shared" si="13" ref="O52:O64">(H52*N52/100)*F52</f>
        <v>0</v>
      </c>
      <c r="P52" s="20">
        <f t="shared" si="12"/>
        <v>55285.42799999999</v>
      </c>
      <c r="Q52" s="24">
        <f>P52*12</f>
        <v>663425.1359999999</v>
      </c>
    </row>
    <row r="53" spans="1:17" ht="13.5" customHeight="1">
      <c r="A53" s="98">
        <v>5</v>
      </c>
      <c r="B53" s="62" t="s">
        <v>96</v>
      </c>
      <c r="C53" s="41"/>
      <c r="D53" s="41"/>
      <c r="E53" s="60">
        <v>2</v>
      </c>
      <c r="F53" s="61">
        <v>1</v>
      </c>
      <c r="G53" s="61">
        <v>2.81</v>
      </c>
      <c r="H53" s="20">
        <v>17697</v>
      </c>
      <c r="I53" s="20">
        <f t="shared" si="9"/>
        <v>49728.57</v>
      </c>
      <c r="J53" s="21"/>
      <c r="K53" s="23"/>
      <c r="L53" s="109">
        <v>10</v>
      </c>
      <c r="M53" s="22">
        <f t="shared" si="10"/>
        <v>4972.857</v>
      </c>
      <c r="N53" s="109"/>
      <c r="O53" s="23">
        <f t="shared" si="11"/>
        <v>0</v>
      </c>
      <c r="P53" s="20">
        <f t="shared" si="12"/>
        <v>54701.426999999996</v>
      </c>
      <c r="Q53" s="24">
        <f>P53*12</f>
        <v>656417.124</v>
      </c>
    </row>
    <row r="54" spans="1:17" ht="13.5" customHeight="1">
      <c r="A54" s="98">
        <v>6</v>
      </c>
      <c r="B54" s="62" t="s">
        <v>97</v>
      </c>
      <c r="C54" s="41"/>
      <c r="D54" s="41"/>
      <c r="E54" s="60">
        <v>2</v>
      </c>
      <c r="F54" s="61">
        <v>8</v>
      </c>
      <c r="G54" s="61">
        <v>2.81</v>
      </c>
      <c r="H54" s="20">
        <v>17697</v>
      </c>
      <c r="I54" s="20">
        <f>G54*H54*F54</f>
        <v>397828.56</v>
      </c>
      <c r="J54" s="21"/>
      <c r="K54" s="23"/>
      <c r="L54" s="109">
        <v>10</v>
      </c>
      <c r="M54" s="22">
        <f t="shared" si="10"/>
        <v>39782.856</v>
      </c>
      <c r="N54" s="109">
        <v>54</v>
      </c>
      <c r="O54" s="23">
        <f t="shared" si="13"/>
        <v>76451.04</v>
      </c>
      <c r="P54" s="20">
        <f t="shared" si="12"/>
        <v>514062.45599999995</v>
      </c>
      <c r="Q54" s="24">
        <f>P54*8</f>
        <v>4112499.6479999996</v>
      </c>
    </row>
    <row r="55" spans="1:17" ht="13.5" customHeight="1">
      <c r="A55" s="98">
        <v>7</v>
      </c>
      <c r="B55" s="62" t="s">
        <v>98</v>
      </c>
      <c r="C55" s="41"/>
      <c r="D55" s="41"/>
      <c r="E55" s="60">
        <v>2</v>
      </c>
      <c r="F55" s="61">
        <v>2</v>
      </c>
      <c r="G55" s="61">
        <v>2.81</v>
      </c>
      <c r="H55" s="20">
        <v>17697</v>
      </c>
      <c r="I55" s="20">
        <f>G55*H55*F55</f>
        <v>99457.14</v>
      </c>
      <c r="J55" s="21"/>
      <c r="K55" s="23"/>
      <c r="L55" s="109">
        <v>10</v>
      </c>
      <c r="M55" s="22">
        <f t="shared" si="10"/>
        <v>9945.714</v>
      </c>
      <c r="N55" s="109"/>
      <c r="O55" s="23">
        <f t="shared" si="11"/>
        <v>0</v>
      </c>
      <c r="P55" s="20">
        <f t="shared" si="12"/>
        <v>109402.85399999999</v>
      </c>
      <c r="Q55" s="24">
        <f aca="true" t="shared" si="14" ref="Q55:Q64">P55*12</f>
        <v>1312834.248</v>
      </c>
    </row>
    <row r="56" spans="1:17" ht="13.5" customHeight="1">
      <c r="A56" s="98">
        <v>8</v>
      </c>
      <c r="B56" s="62" t="s">
        <v>99</v>
      </c>
      <c r="C56" s="41"/>
      <c r="D56" s="41"/>
      <c r="E56" s="60">
        <v>2</v>
      </c>
      <c r="F56" s="61">
        <v>1</v>
      </c>
      <c r="G56" s="61">
        <v>2.81</v>
      </c>
      <c r="H56" s="20">
        <v>17697</v>
      </c>
      <c r="I56" s="20">
        <f t="shared" si="9"/>
        <v>49728.57</v>
      </c>
      <c r="J56" s="21"/>
      <c r="K56" s="23"/>
      <c r="L56" s="109">
        <v>10</v>
      </c>
      <c r="M56" s="22">
        <f t="shared" si="10"/>
        <v>4972.857</v>
      </c>
      <c r="N56" s="109"/>
      <c r="O56" s="23">
        <f t="shared" si="13"/>
        <v>0</v>
      </c>
      <c r="P56" s="20">
        <f t="shared" si="12"/>
        <v>54701.426999999996</v>
      </c>
      <c r="Q56" s="24">
        <f t="shared" si="14"/>
        <v>656417.124</v>
      </c>
    </row>
    <row r="57" spans="1:17" ht="13.5" customHeight="1">
      <c r="A57" s="98">
        <v>9</v>
      </c>
      <c r="B57" s="62" t="s">
        <v>100</v>
      </c>
      <c r="C57" s="41"/>
      <c r="D57" s="41"/>
      <c r="E57" s="60">
        <v>2</v>
      </c>
      <c r="F57" s="61">
        <v>1</v>
      </c>
      <c r="G57" s="61">
        <v>2.81</v>
      </c>
      <c r="H57" s="20">
        <v>17697</v>
      </c>
      <c r="I57" s="20">
        <f t="shared" si="9"/>
        <v>49728.57</v>
      </c>
      <c r="J57" s="21"/>
      <c r="K57" s="23"/>
      <c r="L57" s="109">
        <v>10</v>
      </c>
      <c r="M57" s="22">
        <f t="shared" si="10"/>
        <v>4972.857</v>
      </c>
      <c r="N57" s="109">
        <v>30</v>
      </c>
      <c r="O57" s="23">
        <f t="shared" si="11"/>
        <v>5309.1</v>
      </c>
      <c r="P57" s="20">
        <f t="shared" si="12"/>
        <v>60010.526999999995</v>
      </c>
      <c r="Q57" s="24">
        <f t="shared" si="14"/>
        <v>720126.3239999999</v>
      </c>
    </row>
    <row r="58" spans="1:17" ht="13.5" customHeight="1">
      <c r="A58" s="98">
        <v>10</v>
      </c>
      <c r="B58" s="62" t="s">
        <v>101</v>
      </c>
      <c r="C58" s="41"/>
      <c r="D58" s="41"/>
      <c r="E58" s="60">
        <v>5</v>
      </c>
      <c r="F58" s="61">
        <v>1</v>
      </c>
      <c r="G58" s="61">
        <v>2.92</v>
      </c>
      <c r="H58" s="20">
        <v>17697</v>
      </c>
      <c r="I58" s="20">
        <f t="shared" si="9"/>
        <v>51675.24</v>
      </c>
      <c r="J58" s="21"/>
      <c r="K58" s="23"/>
      <c r="L58" s="109">
        <v>10</v>
      </c>
      <c r="M58" s="22">
        <f t="shared" si="10"/>
        <v>5167.523999999999</v>
      </c>
      <c r="N58" s="109"/>
      <c r="O58" s="23">
        <f t="shared" si="13"/>
        <v>0</v>
      </c>
      <c r="P58" s="20">
        <f t="shared" si="12"/>
        <v>56842.763999999996</v>
      </c>
      <c r="Q58" s="24">
        <f t="shared" si="14"/>
        <v>682113.168</v>
      </c>
    </row>
    <row r="59" spans="1:17" ht="13.5" customHeight="1">
      <c r="A59" s="98">
        <v>11</v>
      </c>
      <c r="B59" s="62" t="s">
        <v>102</v>
      </c>
      <c r="C59" s="41"/>
      <c r="D59" s="41"/>
      <c r="E59" s="60">
        <v>4</v>
      </c>
      <c r="F59" s="61">
        <v>3</v>
      </c>
      <c r="G59" s="61">
        <v>2.89</v>
      </c>
      <c r="H59" s="20">
        <v>17697</v>
      </c>
      <c r="I59" s="20">
        <f aca="true" t="shared" si="15" ref="I59:I64">G59*H59*F59</f>
        <v>153432.99</v>
      </c>
      <c r="J59" s="21"/>
      <c r="K59" s="23"/>
      <c r="L59" s="109">
        <v>10</v>
      </c>
      <c r="M59" s="22">
        <f t="shared" si="10"/>
        <v>15343.298999999999</v>
      </c>
      <c r="N59" s="109">
        <v>30</v>
      </c>
      <c r="O59" s="23">
        <f t="shared" si="11"/>
        <v>15927.300000000001</v>
      </c>
      <c r="P59" s="20">
        <f t="shared" si="12"/>
        <v>184703.58899999998</v>
      </c>
      <c r="Q59" s="24">
        <f t="shared" si="14"/>
        <v>2216443.068</v>
      </c>
    </row>
    <row r="60" spans="1:17" ht="13.5" customHeight="1">
      <c r="A60" s="98">
        <v>12</v>
      </c>
      <c r="B60" s="62" t="s">
        <v>103</v>
      </c>
      <c r="C60" s="41"/>
      <c r="D60" s="41"/>
      <c r="E60" s="60">
        <v>4</v>
      </c>
      <c r="F60" s="61">
        <v>7.5</v>
      </c>
      <c r="G60" s="61">
        <v>2.89</v>
      </c>
      <c r="H60" s="20">
        <v>17697</v>
      </c>
      <c r="I60" s="20">
        <f t="shared" si="15"/>
        <v>383582.47500000003</v>
      </c>
      <c r="J60" s="21"/>
      <c r="K60" s="23"/>
      <c r="L60" s="109">
        <v>10</v>
      </c>
      <c r="M60" s="22">
        <f t="shared" si="10"/>
        <v>38358.247500000005</v>
      </c>
      <c r="N60" s="109"/>
      <c r="O60" s="23">
        <f t="shared" si="13"/>
        <v>0</v>
      </c>
      <c r="P60" s="20">
        <f t="shared" si="12"/>
        <v>421940.72250000003</v>
      </c>
      <c r="Q60" s="24">
        <f t="shared" si="14"/>
        <v>5063288.67</v>
      </c>
    </row>
    <row r="61" spans="1:17" ht="13.5" customHeight="1">
      <c r="A61" s="98">
        <v>13</v>
      </c>
      <c r="B61" s="62" t="s">
        <v>104</v>
      </c>
      <c r="C61" s="41"/>
      <c r="D61" s="41"/>
      <c r="E61" s="60">
        <v>3</v>
      </c>
      <c r="F61" s="61">
        <v>1</v>
      </c>
      <c r="G61" s="61">
        <v>2.84</v>
      </c>
      <c r="H61" s="20">
        <v>17697</v>
      </c>
      <c r="I61" s="20">
        <f t="shared" si="15"/>
        <v>50259.479999999996</v>
      </c>
      <c r="J61" s="21"/>
      <c r="K61" s="23"/>
      <c r="L61" s="109">
        <v>10</v>
      </c>
      <c r="M61" s="22">
        <f t="shared" si="10"/>
        <v>5025.947999999999</v>
      </c>
      <c r="N61" s="109"/>
      <c r="O61" s="23">
        <f t="shared" si="11"/>
        <v>0</v>
      </c>
      <c r="P61" s="20">
        <f t="shared" si="12"/>
        <v>55285.42799999999</v>
      </c>
      <c r="Q61" s="24">
        <f t="shared" si="14"/>
        <v>663425.1359999999</v>
      </c>
    </row>
    <row r="62" spans="1:17" ht="14.25" customHeight="1">
      <c r="A62" s="98">
        <v>14</v>
      </c>
      <c r="B62" s="62" t="s">
        <v>69</v>
      </c>
      <c r="C62" s="41"/>
      <c r="D62" s="41"/>
      <c r="E62" s="60">
        <v>2</v>
      </c>
      <c r="F62" s="61">
        <v>3</v>
      </c>
      <c r="G62" s="61">
        <v>2.81</v>
      </c>
      <c r="H62" s="20">
        <v>17697</v>
      </c>
      <c r="I62" s="20">
        <f t="shared" si="15"/>
        <v>149185.71</v>
      </c>
      <c r="J62" s="21"/>
      <c r="K62" s="23"/>
      <c r="L62" s="109">
        <v>10</v>
      </c>
      <c r="M62" s="22">
        <f t="shared" si="10"/>
        <v>14918.570999999998</v>
      </c>
      <c r="N62" s="109">
        <v>24</v>
      </c>
      <c r="O62" s="23">
        <f t="shared" si="13"/>
        <v>12741.84</v>
      </c>
      <c r="P62" s="20">
        <f t="shared" si="12"/>
        <v>176846.12099999998</v>
      </c>
      <c r="Q62" s="24">
        <f t="shared" si="14"/>
        <v>2122153.4519999996</v>
      </c>
    </row>
    <row r="63" spans="1:17" ht="12.75" customHeight="1">
      <c r="A63" s="98">
        <v>15</v>
      </c>
      <c r="B63" s="62" t="s">
        <v>15</v>
      </c>
      <c r="C63" s="41"/>
      <c r="D63" s="41"/>
      <c r="E63" s="60">
        <v>2</v>
      </c>
      <c r="F63" s="61">
        <v>5</v>
      </c>
      <c r="G63" s="61">
        <v>2.81</v>
      </c>
      <c r="H63" s="20">
        <v>17697</v>
      </c>
      <c r="I63" s="20">
        <f t="shared" si="15"/>
        <v>248642.85</v>
      </c>
      <c r="J63" s="21"/>
      <c r="K63" s="23"/>
      <c r="L63" s="109">
        <v>10</v>
      </c>
      <c r="M63" s="22">
        <f t="shared" si="10"/>
        <v>24864.285</v>
      </c>
      <c r="N63" s="109">
        <v>30</v>
      </c>
      <c r="O63" s="23">
        <f t="shared" si="11"/>
        <v>26545.5</v>
      </c>
      <c r="P63" s="20">
        <f t="shared" si="12"/>
        <v>300052.635</v>
      </c>
      <c r="Q63" s="24">
        <f t="shared" si="14"/>
        <v>3600631.62</v>
      </c>
    </row>
    <row r="64" spans="1:17" ht="15.75" customHeight="1">
      <c r="A64" s="98">
        <v>16</v>
      </c>
      <c r="B64" s="62" t="s">
        <v>105</v>
      </c>
      <c r="C64" s="41"/>
      <c r="D64" s="41"/>
      <c r="E64" s="60">
        <v>5</v>
      </c>
      <c r="F64" s="61">
        <v>1</v>
      </c>
      <c r="G64" s="61">
        <v>2.92</v>
      </c>
      <c r="H64" s="20">
        <v>17697</v>
      </c>
      <c r="I64" s="20">
        <f t="shared" si="15"/>
        <v>51675.24</v>
      </c>
      <c r="J64" s="21"/>
      <c r="K64" s="23"/>
      <c r="L64" s="109">
        <v>10</v>
      </c>
      <c r="M64" s="22">
        <f t="shared" si="10"/>
        <v>5167.523999999999</v>
      </c>
      <c r="N64" s="109"/>
      <c r="O64" s="23">
        <f t="shared" si="13"/>
        <v>0</v>
      </c>
      <c r="P64" s="20">
        <f t="shared" si="12"/>
        <v>56842.763999999996</v>
      </c>
      <c r="Q64" s="24">
        <f t="shared" si="14"/>
        <v>682113.168</v>
      </c>
    </row>
    <row r="65" spans="1:17" s="46" customFormat="1" ht="20.25" customHeight="1" thickBot="1">
      <c r="A65" s="277" t="s">
        <v>16</v>
      </c>
      <c r="B65" s="278"/>
      <c r="C65" s="117"/>
      <c r="D65" s="117"/>
      <c r="E65" s="118"/>
      <c r="F65" s="119">
        <f>SUM(F49:F64)</f>
        <v>41.5</v>
      </c>
      <c r="G65" s="120"/>
      <c r="H65" s="121"/>
      <c r="I65" s="122">
        <f>SUM(I48:I64)</f>
        <v>2089927.215</v>
      </c>
      <c r="J65" s="121"/>
      <c r="K65" s="122">
        <f>SUM(K48:K64)</f>
        <v>0</v>
      </c>
      <c r="L65" s="121"/>
      <c r="M65" s="122">
        <f>SUM(M48:M64)</f>
        <v>208992.7215</v>
      </c>
      <c r="N65" s="122"/>
      <c r="O65" s="122">
        <f>SUM(O48:O64)</f>
        <v>161750.58000000002</v>
      </c>
      <c r="P65" s="122">
        <f>SUM(P48:P64)</f>
        <v>2460670.5165000004</v>
      </c>
      <c r="Q65" s="123">
        <f>SUM(Q48:Q64)</f>
        <v>27256105.338</v>
      </c>
    </row>
    <row r="66" spans="1:18" s="46" customFormat="1" ht="19.5" customHeight="1" thickBot="1">
      <c r="A66" s="279" t="s">
        <v>17</v>
      </c>
      <c r="B66" s="280"/>
      <c r="C66" s="124"/>
      <c r="D66" s="124"/>
      <c r="E66" s="125"/>
      <c r="F66" s="126">
        <f>F65+F47+F21</f>
        <v>79.5</v>
      </c>
      <c r="G66" s="127"/>
      <c r="H66" s="127"/>
      <c r="I66" s="126">
        <f>I65+I47+I21</f>
        <v>4854994.98</v>
      </c>
      <c r="J66" s="127"/>
      <c r="K66" s="126">
        <f>K65+K47+K21</f>
        <v>455365.93125</v>
      </c>
      <c r="L66" s="127"/>
      <c r="M66" s="126">
        <f>M65+M47+M21</f>
        <v>483610.34325000003</v>
      </c>
      <c r="N66" s="128"/>
      <c r="O66" s="126">
        <f>O65+O47+O21</f>
        <v>198914.28000000003</v>
      </c>
      <c r="P66" s="126">
        <f>P65+P47+P21</f>
        <v>5992885.535500001</v>
      </c>
      <c r="Q66" s="126">
        <f>Q65+Q47+Q21</f>
        <v>69642685.55399999</v>
      </c>
      <c r="R66" s="47"/>
    </row>
    <row r="68" spans="2:16" ht="15" customHeight="1">
      <c r="B68" s="8" t="s">
        <v>11</v>
      </c>
      <c r="C68" s="8"/>
      <c r="D68" s="8"/>
      <c r="E68" s="35"/>
      <c r="F68" s="35"/>
      <c r="G68" s="35"/>
      <c r="H68" s="26"/>
      <c r="I68" s="281" t="s">
        <v>106</v>
      </c>
      <c r="J68" s="281"/>
      <c r="K68" s="281"/>
      <c r="L68" s="281"/>
      <c r="M68" s="281"/>
      <c r="N68" s="281"/>
      <c r="O68" s="281"/>
      <c r="P68" s="36"/>
    </row>
    <row r="69" spans="6:16" ht="12.75">
      <c r="F69" s="31" t="s">
        <v>18</v>
      </c>
      <c r="I69" s="282" t="s">
        <v>19</v>
      </c>
      <c r="J69" s="282"/>
      <c r="K69" s="282"/>
      <c r="L69" s="282"/>
      <c r="M69" s="282"/>
      <c r="N69" s="282"/>
      <c r="O69" s="282"/>
      <c r="P69" s="36"/>
    </row>
    <row r="70" spans="14:17" ht="12.75">
      <c r="N70" s="42"/>
      <c r="P70" s="36"/>
      <c r="Q70" s="25"/>
    </row>
    <row r="71" spans="1:16" ht="12.75">
      <c r="A71" s="100"/>
      <c r="P71" s="36"/>
    </row>
    <row r="72" spans="1:14" ht="12.75">
      <c r="A72" s="100"/>
      <c r="N72" s="42"/>
    </row>
    <row r="73" spans="1:17" s="37" customFormat="1" ht="41.25" customHeight="1">
      <c r="A73" s="101"/>
      <c r="B73" s="275"/>
      <c r="C73" s="275"/>
      <c r="D73" s="275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</row>
    <row r="74" ht="12.75">
      <c r="A74" s="100"/>
    </row>
    <row r="75" spans="1:16" s="37" customFormat="1" ht="12.75">
      <c r="A75" s="101"/>
      <c r="B75" s="275"/>
      <c r="C75" s="275"/>
      <c r="D75" s="275"/>
      <c r="E75" s="276"/>
      <c r="F75" s="276"/>
      <c r="G75" s="276"/>
      <c r="H75" s="276"/>
      <c r="I75" s="276"/>
      <c r="J75" s="276"/>
      <c r="K75" s="276"/>
      <c r="L75" s="276"/>
      <c r="M75" s="276"/>
      <c r="N75" s="38"/>
      <c r="O75" s="38"/>
      <c r="P75" s="38"/>
    </row>
    <row r="76" ht="12.75">
      <c r="A76" s="100"/>
    </row>
    <row r="77" ht="12.75">
      <c r="M77" s="36"/>
    </row>
  </sheetData>
  <sheetProtection/>
  <mergeCells count="39">
    <mergeCell ref="G1:Q1"/>
    <mergeCell ref="B2:E2"/>
    <mergeCell ref="G2:Q2"/>
    <mergeCell ref="G3:P3"/>
    <mergeCell ref="I4:Q4"/>
    <mergeCell ref="G5:Q5"/>
    <mergeCell ref="D13:D14"/>
    <mergeCell ref="E13:E14"/>
    <mergeCell ref="F6:Q6"/>
    <mergeCell ref="G7:Q7"/>
    <mergeCell ref="N13:O13"/>
    <mergeCell ref="P13:P14"/>
    <mergeCell ref="S13:X13"/>
    <mergeCell ref="S14:X14"/>
    <mergeCell ref="A9:Q9"/>
    <mergeCell ref="A10:Q10"/>
    <mergeCell ref="A11:Q11"/>
    <mergeCell ref="S11:X11"/>
    <mergeCell ref="S12:X12"/>
    <mergeCell ref="A13:A14"/>
    <mergeCell ref="B13:B14"/>
    <mergeCell ref="C13:C14"/>
    <mergeCell ref="S15:X15"/>
    <mergeCell ref="S16:X16"/>
    <mergeCell ref="A21:B21"/>
    <mergeCell ref="H13:H14"/>
    <mergeCell ref="I13:I14"/>
    <mergeCell ref="J13:K13"/>
    <mergeCell ref="L13:M13"/>
    <mergeCell ref="F13:F14"/>
    <mergeCell ref="Q13:Q14"/>
    <mergeCell ref="G13:G14"/>
    <mergeCell ref="A47:B47"/>
    <mergeCell ref="B73:Q73"/>
    <mergeCell ref="B75:M75"/>
    <mergeCell ref="A65:B65"/>
    <mergeCell ref="A66:B66"/>
    <mergeCell ref="I68:O68"/>
    <mergeCell ref="I69:O69"/>
  </mergeCells>
  <printOptions/>
  <pageMargins left="0.984251968503937" right="0.1968503937007874" top="0.2755905511811024" bottom="0.2362204724409449" header="0.2362204724409449" footer="0.2362204724409449"/>
  <pageSetup horizontalDpi="600" verticalDpi="600" orientation="landscape" paperSize="9" scale="75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91"/>
  <sheetViews>
    <sheetView zoomScale="66" zoomScaleNormal="66" zoomScaleSheetLayoutView="40" workbookViewId="0" topLeftCell="C1">
      <selection activeCell="T4" sqref="T4"/>
    </sheetView>
  </sheetViews>
  <sheetFormatPr defaultColWidth="9.00390625" defaultRowHeight="12.75"/>
  <cols>
    <col min="1" max="1" width="3.75390625" style="2" customWidth="1"/>
    <col min="2" max="2" width="20.75390625" style="2" customWidth="1"/>
    <col min="3" max="3" width="22.75390625" style="3" customWidth="1"/>
    <col min="4" max="4" width="11.125" style="2" customWidth="1"/>
    <col min="5" max="5" width="8.875" style="2" customWidth="1"/>
    <col min="6" max="6" width="10.375" style="2" customWidth="1"/>
    <col min="7" max="7" width="5.00390625" style="2" hidden="1" customWidth="1"/>
    <col min="8" max="8" width="8.625" style="2" customWidth="1"/>
    <col min="9" max="9" width="4.75390625" style="2" customWidth="1"/>
    <col min="10" max="10" width="8.625" style="2" customWidth="1"/>
    <col min="11" max="11" width="5.625" style="2" customWidth="1"/>
    <col min="12" max="12" width="11.625" style="2" customWidth="1"/>
    <col min="13" max="13" width="9.625" style="2" customWidth="1"/>
    <col min="14" max="14" width="8.875" style="2" customWidth="1"/>
    <col min="15" max="15" width="6.375" style="3" hidden="1" customWidth="1"/>
    <col min="16" max="16" width="7.875" style="2" customWidth="1"/>
    <col min="17" max="17" width="16.125" style="2" customWidth="1"/>
    <col min="18" max="18" width="7.25390625" style="2" customWidth="1"/>
    <col min="19" max="19" width="13.625" style="2" customWidth="1"/>
    <col min="20" max="20" width="7.375" style="2" customWidth="1"/>
    <col min="21" max="21" width="14.625" style="2" customWidth="1"/>
    <col min="22" max="22" width="5.00390625" style="2" customWidth="1"/>
    <col min="23" max="23" width="16.375" style="2" customWidth="1"/>
    <col min="24" max="24" width="5.125" style="2" customWidth="1"/>
    <col min="25" max="25" width="14.375" style="2" customWidth="1"/>
    <col min="26" max="26" width="15.875" style="2" customWidth="1"/>
    <col min="27" max="27" width="10.75390625" style="2" bestFit="1" customWidth="1"/>
    <col min="28" max="28" width="11.75390625" style="2" bestFit="1" customWidth="1"/>
    <col min="29" max="35" width="9.125" style="2" customWidth="1"/>
    <col min="36" max="36" width="11.25390625" style="2" bestFit="1" customWidth="1"/>
    <col min="37" max="37" width="10.75390625" style="2" bestFit="1" customWidth="1"/>
    <col min="38" max="16384" width="9.125" style="2" customWidth="1"/>
  </cols>
  <sheetData>
    <row r="1" spans="1:26" ht="14.25" customHeight="1">
      <c r="A1" s="323" t="s">
        <v>233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17.25" customHeight="1" thickBot="1">
      <c r="A2" s="301" t="s">
        <v>71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</row>
    <row r="3" spans="1:29" s="3" customFormat="1" ht="41.25" customHeight="1" thickBot="1">
      <c r="A3" s="309" t="s">
        <v>20</v>
      </c>
      <c r="B3" s="309" t="s">
        <v>21</v>
      </c>
      <c r="C3" s="309" t="s">
        <v>22</v>
      </c>
      <c r="D3" s="309" t="s">
        <v>33</v>
      </c>
      <c r="E3" s="309" t="s">
        <v>45</v>
      </c>
      <c r="F3" s="311" t="s">
        <v>25</v>
      </c>
      <c r="G3" s="311" t="s">
        <v>57</v>
      </c>
      <c r="H3" s="311" t="s">
        <v>40</v>
      </c>
      <c r="I3" s="285" t="s">
        <v>35</v>
      </c>
      <c r="J3" s="285" t="s">
        <v>34</v>
      </c>
      <c r="K3" s="285" t="s">
        <v>36</v>
      </c>
      <c r="L3" s="309" t="s">
        <v>23</v>
      </c>
      <c r="M3" s="309" t="s">
        <v>24</v>
      </c>
      <c r="N3" s="309" t="s">
        <v>24</v>
      </c>
      <c r="O3" s="309" t="s">
        <v>44</v>
      </c>
      <c r="P3" s="309" t="s">
        <v>26</v>
      </c>
      <c r="Q3" s="309" t="s">
        <v>27</v>
      </c>
      <c r="R3" s="320" t="s">
        <v>234</v>
      </c>
      <c r="S3" s="321"/>
      <c r="T3" s="315" t="s">
        <v>107</v>
      </c>
      <c r="U3" s="316"/>
      <c r="V3" s="317" t="s">
        <v>32</v>
      </c>
      <c r="W3" s="318"/>
      <c r="X3" s="315" t="s">
        <v>28</v>
      </c>
      <c r="Y3" s="319"/>
      <c r="Z3" s="309" t="s">
        <v>29</v>
      </c>
      <c r="AB3" s="2"/>
      <c r="AC3" s="2"/>
    </row>
    <row r="4" spans="1:29" s="3" customFormat="1" ht="64.5" customHeight="1">
      <c r="A4" s="310"/>
      <c r="B4" s="310"/>
      <c r="C4" s="310"/>
      <c r="D4" s="310"/>
      <c r="E4" s="310"/>
      <c r="F4" s="312"/>
      <c r="G4" s="312"/>
      <c r="H4" s="312"/>
      <c r="I4" s="308"/>
      <c r="J4" s="308"/>
      <c r="K4" s="308"/>
      <c r="L4" s="310"/>
      <c r="M4" s="310"/>
      <c r="N4" s="310"/>
      <c r="O4" s="310"/>
      <c r="P4" s="310"/>
      <c r="Q4" s="310"/>
      <c r="R4" s="261" t="s">
        <v>7</v>
      </c>
      <c r="S4" s="261"/>
      <c r="T4" s="69" t="s">
        <v>7</v>
      </c>
      <c r="U4" s="69" t="s">
        <v>9</v>
      </c>
      <c r="V4" s="69" t="s">
        <v>7</v>
      </c>
      <c r="W4" s="69" t="s">
        <v>8</v>
      </c>
      <c r="X4" s="69" t="s">
        <v>7</v>
      </c>
      <c r="Y4" s="69" t="s">
        <v>8</v>
      </c>
      <c r="Z4" s="310"/>
      <c r="AB4" s="2"/>
      <c r="AC4" s="2"/>
    </row>
    <row r="5" spans="1:42" s="70" customFormat="1" ht="18" customHeight="1">
      <c r="A5" s="130">
        <v>1</v>
      </c>
      <c r="B5" s="131" t="s">
        <v>108</v>
      </c>
      <c r="C5" s="132" t="s">
        <v>58</v>
      </c>
      <c r="D5" s="133" t="s">
        <v>47</v>
      </c>
      <c r="E5" s="133" t="s">
        <v>181</v>
      </c>
      <c r="F5" s="133" t="s">
        <v>181</v>
      </c>
      <c r="G5" s="134"/>
      <c r="H5" s="135">
        <f>M5</f>
        <v>1</v>
      </c>
      <c r="I5" s="133" t="s">
        <v>37</v>
      </c>
      <c r="J5" s="133" t="s">
        <v>38</v>
      </c>
      <c r="K5" s="136" t="s">
        <v>55</v>
      </c>
      <c r="L5" s="135">
        <v>17697</v>
      </c>
      <c r="M5" s="135">
        <v>1</v>
      </c>
      <c r="N5" s="135">
        <v>1</v>
      </c>
      <c r="O5" s="135"/>
      <c r="P5" s="135">
        <v>6.22</v>
      </c>
      <c r="Q5" s="135">
        <f>P5*L5</f>
        <v>110075.34</v>
      </c>
      <c r="R5" s="135">
        <v>25</v>
      </c>
      <c r="S5" s="135">
        <f>SUM(Q5*R5)/100</f>
        <v>27518.835</v>
      </c>
      <c r="T5" s="135">
        <v>25</v>
      </c>
      <c r="U5" s="135">
        <f>(Q5+S5)*T5/100</f>
        <v>34398.54375</v>
      </c>
      <c r="V5" s="202">
        <v>10</v>
      </c>
      <c r="W5" s="135">
        <f>(Q5+U5)*V5/100</f>
        <v>14447.388374999999</v>
      </c>
      <c r="X5" s="135"/>
      <c r="Y5" s="135">
        <f>L5*X5/100</f>
        <v>0</v>
      </c>
      <c r="Z5" s="137">
        <f>Q5+U5+W5+Y5+S5</f>
        <v>186440.10712499998</v>
      </c>
      <c r="AB5" s="71"/>
      <c r="AC5" s="71"/>
      <c r="AD5" s="72"/>
      <c r="AE5" s="73">
        <f>T5+X5+V5+Z5</f>
        <v>186475.10712499998</v>
      </c>
      <c r="AF5" s="3"/>
      <c r="AG5" s="71"/>
      <c r="AH5" s="71"/>
      <c r="AI5" s="71"/>
      <c r="AJ5" s="71"/>
      <c r="AK5" s="71"/>
      <c r="AL5" s="71"/>
      <c r="AM5" s="71"/>
      <c r="AN5" s="71"/>
      <c r="AO5" s="71"/>
      <c r="AP5" s="71"/>
    </row>
    <row r="6" spans="1:37" s="79" customFormat="1" ht="18" customHeight="1">
      <c r="A6" s="130">
        <v>2</v>
      </c>
      <c r="B6" s="131" t="s">
        <v>182</v>
      </c>
      <c r="C6" s="132" t="s">
        <v>179</v>
      </c>
      <c r="D6" s="133" t="s">
        <v>47</v>
      </c>
      <c r="E6" s="135" t="s">
        <v>181</v>
      </c>
      <c r="F6" s="134" t="s">
        <v>59</v>
      </c>
      <c r="G6" s="134"/>
      <c r="H6" s="135">
        <v>1</v>
      </c>
      <c r="I6" s="133" t="s">
        <v>37</v>
      </c>
      <c r="J6" s="138" t="s">
        <v>66</v>
      </c>
      <c r="K6" s="136" t="s">
        <v>53</v>
      </c>
      <c r="L6" s="135">
        <v>17697</v>
      </c>
      <c r="M6" s="135">
        <v>1</v>
      </c>
      <c r="N6" s="135">
        <v>1</v>
      </c>
      <c r="O6" s="135"/>
      <c r="P6" s="133">
        <v>5.91</v>
      </c>
      <c r="Q6" s="135">
        <f>P6*L6</f>
        <v>104589.27</v>
      </c>
      <c r="R6" s="135">
        <v>25</v>
      </c>
      <c r="S6" s="135">
        <f aca="true" t="shared" si="0" ref="S6:S36">SUM(Q6*R6)/100</f>
        <v>26147.3175</v>
      </c>
      <c r="T6" s="135">
        <v>25</v>
      </c>
      <c r="U6" s="135">
        <f>(Q6+S6)*T6/100</f>
        <v>32684.146875</v>
      </c>
      <c r="V6" s="202">
        <v>10</v>
      </c>
      <c r="W6" s="135">
        <f>(Q6+U6)*V6/100</f>
        <v>13727.3416875</v>
      </c>
      <c r="X6" s="135"/>
      <c r="Y6" s="135">
        <f aca="true" t="shared" si="1" ref="Y6:Y11">L6*X6/100</f>
        <v>0</v>
      </c>
      <c r="Z6" s="137">
        <f>Q6+U6+W6+Y6+S6</f>
        <v>177148.0760625</v>
      </c>
      <c r="AA6" s="78"/>
      <c r="AF6" s="3"/>
      <c r="AJ6" s="80"/>
      <c r="AK6" s="81">
        <f>Q6+W6+U6+Y6</f>
        <v>151000.7585625</v>
      </c>
    </row>
    <row r="7" spans="1:37" s="83" customFormat="1" ht="18" customHeight="1">
      <c r="A7" s="130">
        <v>3</v>
      </c>
      <c r="B7" s="271" t="s">
        <v>144</v>
      </c>
      <c r="C7" s="267" t="s">
        <v>228</v>
      </c>
      <c r="D7" s="272" t="s">
        <v>47</v>
      </c>
      <c r="E7" s="271" t="s">
        <v>110</v>
      </c>
      <c r="F7" s="257" t="s">
        <v>110</v>
      </c>
      <c r="G7" s="258"/>
      <c r="H7" s="231">
        <v>1</v>
      </c>
      <c r="I7" s="232" t="s">
        <v>37</v>
      </c>
      <c r="J7" s="259" t="s">
        <v>66</v>
      </c>
      <c r="K7" s="260" t="s">
        <v>53</v>
      </c>
      <c r="L7" s="236">
        <v>17697</v>
      </c>
      <c r="M7" s="259">
        <v>1</v>
      </c>
      <c r="N7" s="259">
        <v>1</v>
      </c>
      <c r="O7" s="231"/>
      <c r="P7" s="232">
        <v>5.15</v>
      </c>
      <c r="Q7" s="135">
        <f>P7*L7</f>
        <v>91139.55</v>
      </c>
      <c r="R7" s="135">
        <v>25</v>
      </c>
      <c r="S7" s="135">
        <f t="shared" si="0"/>
        <v>22784.8875</v>
      </c>
      <c r="T7" s="135">
        <v>25</v>
      </c>
      <c r="U7" s="135">
        <f>(Q7+S7)*T7/100</f>
        <v>28481.109375</v>
      </c>
      <c r="V7" s="202">
        <v>10</v>
      </c>
      <c r="W7" s="135">
        <f>(Q7+U7)*V7/100</f>
        <v>11962.0659375</v>
      </c>
      <c r="X7" s="135"/>
      <c r="Y7" s="135">
        <f t="shared" si="1"/>
        <v>0</v>
      </c>
      <c r="Z7" s="137">
        <f>Q7+U7+W7+Y7+S7</f>
        <v>154367.6128125</v>
      </c>
      <c r="AA7" s="82"/>
      <c r="AF7" s="3"/>
      <c r="AJ7" s="84"/>
      <c r="AK7" s="85">
        <f>Q7+W7+U7+Y7</f>
        <v>131582.7253125</v>
      </c>
    </row>
    <row r="8" spans="1:45" s="86" customFormat="1" ht="18" customHeight="1">
      <c r="A8" s="130">
        <v>4</v>
      </c>
      <c r="B8" s="141" t="s">
        <v>183</v>
      </c>
      <c r="C8" s="132" t="s">
        <v>178</v>
      </c>
      <c r="D8" s="133" t="s">
        <v>47</v>
      </c>
      <c r="E8" s="142" t="s">
        <v>184</v>
      </c>
      <c r="F8" s="213" t="s">
        <v>185</v>
      </c>
      <c r="G8" s="143"/>
      <c r="H8" s="135">
        <f aca="true" t="shared" si="2" ref="H8:H62">M8</f>
        <v>1</v>
      </c>
      <c r="I8" s="142" t="s">
        <v>37</v>
      </c>
      <c r="J8" s="144" t="s">
        <v>66</v>
      </c>
      <c r="K8" s="145" t="s">
        <v>53</v>
      </c>
      <c r="L8" s="146">
        <v>17697</v>
      </c>
      <c r="M8" s="146">
        <v>1</v>
      </c>
      <c r="N8" s="146">
        <v>1</v>
      </c>
      <c r="O8" s="146"/>
      <c r="P8" s="142">
        <v>5.15</v>
      </c>
      <c r="Q8" s="146">
        <f>P8*L8*M8</f>
        <v>91139.55</v>
      </c>
      <c r="R8" s="135"/>
      <c r="S8" s="135">
        <f t="shared" si="0"/>
        <v>0</v>
      </c>
      <c r="T8" s="135"/>
      <c r="U8" s="135">
        <f>Q8*T8/100</f>
        <v>0</v>
      </c>
      <c r="V8" s="202">
        <v>10</v>
      </c>
      <c r="W8" s="135">
        <f>(Q8+U8)*V8/100</f>
        <v>9113.955</v>
      </c>
      <c r="X8" s="135"/>
      <c r="Y8" s="135">
        <f t="shared" si="1"/>
        <v>0</v>
      </c>
      <c r="Z8" s="137">
        <f>Q8+U8+W8+Y8+S8</f>
        <v>100253.505</v>
      </c>
      <c r="AB8" s="87"/>
      <c r="AC8" s="88"/>
      <c r="AD8" s="88"/>
      <c r="AE8" s="87"/>
      <c r="AF8" s="3"/>
      <c r="AG8" s="88"/>
      <c r="AH8" s="88"/>
      <c r="AI8" s="87"/>
      <c r="AR8" s="89"/>
      <c r="AS8" s="90">
        <f>Q8+W8+U8+Y8</f>
        <v>100253.505</v>
      </c>
    </row>
    <row r="9" spans="1:42" s="70" customFormat="1" ht="18" customHeight="1" thickBot="1">
      <c r="A9" s="130">
        <v>5</v>
      </c>
      <c r="B9" s="131" t="s">
        <v>186</v>
      </c>
      <c r="C9" s="132" t="s">
        <v>111</v>
      </c>
      <c r="D9" s="133" t="s">
        <v>47</v>
      </c>
      <c r="E9" s="133" t="s">
        <v>187</v>
      </c>
      <c r="F9" s="133" t="s">
        <v>188</v>
      </c>
      <c r="G9" s="133"/>
      <c r="H9" s="135">
        <f t="shared" si="2"/>
        <v>1</v>
      </c>
      <c r="I9" s="147" t="s">
        <v>37</v>
      </c>
      <c r="J9" s="138" t="s">
        <v>66</v>
      </c>
      <c r="K9" s="145" t="s">
        <v>53</v>
      </c>
      <c r="L9" s="135">
        <v>17697</v>
      </c>
      <c r="M9" s="135">
        <v>1</v>
      </c>
      <c r="N9" s="135">
        <v>1</v>
      </c>
      <c r="O9" s="135"/>
      <c r="P9" s="148" t="s">
        <v>189</v>
      </c>
      <c r="Q9" s="146">
        <f>P9*L9*M9</f>
        <v>101580.78</v>
      </c>
      <c r="R9" s="135"/>
      <c r="S9" s="135">
        <f t="shared" si="0"/>
        <v>0</v>
      </c>
      <c r="T9" s="135"/>
      <c r="U9" s="135">
        <f>Q9*T9/100</f>
        <v>0</v>
      </c>
      <c r="V9" s="202">
        <v>10</v>
      </c>
      <c r="W9" s="135">
        <f>Q9*V9/100</f>
        <v>10158.078000000001</v>
      </c>
      <c r="X9" s="135"/>
      <c r="Y9" s="135">
        <f t="shared" si="1"/>
        <v>0</v>
      </c>
      <c r="Z9" s="137">
        <f>Q9+U9+W9+Y9+S9</f>
        <v>111738.85800000001</v>
      </c>
      <c r="AA9" s="74"/>
      <c r="AB9" s="71"/>
      <c r="AC9" s="71"/>
      <c r="AD9" s="71"/>
      <c r="AE9" s="71"/>
      <c r="AF9" s="3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36" s="91" customFormat="1" ht="18" customHeight="1" thickBot="1">
      <c r="A10" s="313" t="s">
        <v>12</v>
      </c>
      <c r="B10" s="314"/>
      <c r="C10" s="314"/>
      <c r="D10" s="314"/>
      <c r="E10" s="149"/>
      <c r="F10" s="149"/>
      <c r="G10" s="149"/>
      <c r="H10" s="150">
        <f>SUM(H5:H9)</f>
        <v>5</v>
      </c>
      <c r="I10" s="149"/>
      <c r="J10" s="149"/>
      <c r="K10" s="151"/>
      <c r="L10" s="149"/>
      <c r="M10" s="150">
        <f>SUM(M5:M9)</f>
        <v>5</v>
      </c>
      <c r="N10" s="150">
        <f>SUM(N5:N9)</f>
        <v>5</v>
      </c>
      <c r="O10" s="150"/>
      <c r="P10" s="150"/>
      <c r="Q10" s="150">
        <f>SUM(Q5:Q9)</f>
        <v>498524.49</v>
      </c>
      <c r="R10" s="150"/>
      <c r="S10" s="150">
        <f>SUM(S5:S9)</f>
        <v>76451.04</v>
      </c>
      <c r="T10" s="150">
        <f>SUM(T5:T9)</f>
        <v>75</v>
      </c>
      <c r="U10" s="150">
        <f>SUM(U5:U9)</f>
        <v>95563.79999999999</v>
      </c>
      <c r="V10" s="203"/>
      <c r="W10" s="150">
        <f>SUM(W5:W9)</f>
        <v>59408.829000000005</v>
      </c>
      <c r="X10" s="203">
        <f>SUM(X5:X9)</f>
        <v>0</v>
      </c>
      <c r="Y10" s="150">
        <f>SUM(Y5:Y9)</f>
        <v>0</v>
      </c>
      <c r="Z10" s="152">
        <f>SUM(Z5:Z9)</f>
        <v>729948.159</v>
      </c>
      <c r="AA10" s="129"/>
      <c r="AB10" s="87"/>
      <c r="AC10" s="88"/>
      <c r="AD10" s="88"/>
      <c r="AE10" s="88"/>
      <c r="AF10" s="3"/>
      <c r="AG10" s="88"/>
      <c r="AH10" s="88"/>
      <c r="AI10" s="87"/>
      <c r="AJ10" s="92"/>
    </row>
    <row r="11" spans="1:42" s="75" customFormat="1" ht="18" customHeight="1">
      <c r="A11" s="153">
        <v>1</v>
      </c>
      <c r="B11" s="154" t="s">
        <v>113</v>
      </c>
      <c r="C11" s="155" t="s">
        <v>112</v>
      </c>
      <c r="D11" s="156" t="s">
        <v>48</v>
      </c>
      <c r="E11" s="157" t="s">
        <v>191</v>
      </c>
      <c r="F11" s="158" t="s">
        <v>129</v>
      </c>
      <c r="G11" s="158"/>
      <c r="H11" s="135">
        <f t="shared" si="2"/>
        <v>1</v>
      </c>
      <c r="I11" s="157" t="s">
        <v>49</v>
      </c>
      <c r="J11" s="156" t="s">
        <v>114</v>
      </c>
      <c r="K11" s="157">
        <v>3</v>
      </c>
      <c r="L11" s="159">
        <v>17697</v>
      </c>
      <c r="M11" s="159">
        <v>1</v>
      </c>
      <c r="N11" s="159">
        <v>1</v>
      </c>
      <c r="O11" s="159"/>
      <c r="P11" s="159">
        <v>3.61</v>
      </c>
      <c r="Q11" s="159">
        <f aca="true" t="shared" si="3" ref="Q11:Q17">P11*L11</f>
        <v>63886.17</v>
      </c>
      <c r="R11" s="159">
        <v>25</v>
      </c>
      <c r="S11" s="135">
        <f t="shared" si="0"/>
        <v>15971.5425</v>
      </c>
      <c r="T11" s="135">
        <v>25</v>
      </c>
      <c r="U11" s="135">
        <f>(Q11+S11)*T11/100</f>
        <v>19964.428125</v>
      </c>
      <c r="V11" s="202">
        <v>10</v>
      </c>
      <c r="W11" s="135">
        <f>(Q11+U11)*V11/100</f>
        <v>8385.0598125</v>
      </c>
      <c r="X11" s="202">
        <v>30</v>
      </c>
      <c r="Y11" s="135">
        <f t="shared" si="1"/>
        <v>5309.1</v>
      </c>
      <c r="Z11" s="137">
        <f>Q11+U11+W11+Y11+S11</f>
        <v>113516.30043749999</v>
      </c>
      <c r="AB11" s="76"/>
      <c r="AC11" s="76"/>
      <c r="AD11" s="76"/>
      <c r="AE11" s="76"/>
      <c r="AF11" s="3"/>
      <c r="AG11" s="76"/>
      <c r="AH11" s="76"/>
      <c r="AI11" s="76"/>
      <c r="AJ11" s="76"/>
      <c r="AK11" s="76"/>
      <c r="AL11" s="76"/>
      <c r="AM11" s="76"/>
      <c r="AN11" s="76"/>
      <c r="AO11" s="76"/>
      <c r="AP11" s="76"/>
    </row>
    <row r="12" spans="1:42" s="75" customFormat="1" ht="18" customHeight="1">
      <c r="A12" s="130">
        <v>2</v>
      </c>
      <c r="B12" s="131" t="s">
        <v>190</v>
      </c>
      <c r="C12" s="132" t="s">
        <v>75</v>
      </c>
      <c r="D12" s="133" t="s">
        <v>47</v>
      </c>
      <c r="E12" s="147" t="s">
        <v>192</v>
      </c>
      <c r="F12" s="158" t="s">
        <v>125</v>
      </c>
      <c r="G12" s="160"/>
      <c r="H12" s="135">
        <f t="shared" si="2"/>
        <v>1</v>
      </c>
      <c r="I12" s="147" t="s">
        <v>49</v>
      </c>
      <c r="J12" s="133" t="s">
        <v>116</v>
      </c>
      <c r="K12" s="147">
        <v>2</v>
      </c>
      <c r="L12" s="135">
        <v>17697</v>
      </c>
      <c r="M12" s="135">
        <v>1</v>
      </c>
      <c r="N12" s="135">
        <v>1</v>
      </c>
      <c r="O12" s="135"/>
      <c r="P12" s="135">
        <v>4.23</v>
      </c>
      <c r="Q12" s="135">
        <f t="shared" si="3"/>
        <v>74858.31000000001</v>
      </c>
      <c r="R12" s="135"/>
      <c r="S12" s="135"/>
      <c r="T12" s="135"/>
      <c r="U12" s="135">
        <f aca="true" t="shared" si="4" ref="U12:U36">(Q12+S12)*T12/100</f>
        <v>0</v>
      </c>
      <c r="V12" s="202">
        <v>10</v>
      </c>
      <c r="W12" s="135">
        <f aca="true" t="shared" si="5" ref="W12:W37">(Q12+U12)*V12/100</f>
        <v>7485.831000000001</v>
      </c>
      <c r="X12" s="202">
        <v>0</v>
      </c>
      <c r="Y12" s="135">
        <f aca="true" t="shared" si="6" ref="Y12:Y45">L12*X12/100</f>
        <v>0</v>
      </c>
      <c r="Z12" s="137">
        <f aca="true" t="shared" si="7" ref="Z12:Z45">Q12+U12+W12+Y12+S12</f>
        <v>82344.14100000002</v>
      </c>
      <c r="AA12" s="77"/>
      <c r="AB12" s="76"/>
      <c r="AC12" s="76"/>
      <c r="AD12" s="76"/>
      <c r="AE12" s="76"/>
      <c r="AF12" s="3"/>
      <c r="AG12" s="76"/>
      <c r="AH12" s="76"/>
      <c r="AI12" s="76"/>
      <c r="AJ12" s="76"/>
      <c r="AK12" s="76"/>
      <c r="AL12" s="76"/>
      <c r="AM12" s="76"/>
      <c r="AN12" s="76"/>
      <c r="AO12" s="76"/>
      <c r="AP12" s="76"/>
    </row>
    <row r="13" spans="1:32" s="79" customFormat="1" ht="18" customHeight="1">
      <c r="A13" s="153">
        <v>3</v>
      </c>
      <c r="B13" s="214" t="s">
        <v>117</v>
      </c>
      <c r="C13" s="215" t="s">
        <v>126</v>
      </c>
      <c r="D13" s="216" t="s">
        <v>48</v>
      </c>
      <c r="E13" s="217" t="s">
        <v>193</v>
      </c>
      <c r="F13" s="216" t="s">
        <v>118</v>
      </c>
      <c r="G13" s="133"/>
      <c r="H13" s="135">
        <f t="shared" si="2"/>
        <v>1</v>
      </c>
      <c r="I13" s="147" t="s">
        <v>50</v>
      </c>
      <c r="J13" s="133" t="s">
        <v>119</v>
      </c>
      <c r="K13" s="147">
        <v>4</v>
      </c>
      <c r="L13" s="135">
        <v>17697</v>
      </c>
      <c r="M13" s="135">
        <v>1</v>
      </c>
      <c r="N13" s="135">
        <v>1</v>
      </c>
      <c r="O13" s="135"/>
      <c r="P13" s="135">
        <v>3.36</v>
      </c>
      <c r="Q13" s="135">
        <f t="shared" si="3"/>
        <v>59461.92</v>
      </c>
      <c r="R13" s="135">
        <v>25</v>
      </c>
      <c r="S13" s="135">
        <f t="shared" si="0"/>
        <v>14865.48</v>
      </c>
      <c r="T13" s="135">
        <v>25</v>
      </c>
      <c r="U13" s="135">
        <f t="shared" si="4"/>
        <v>18581.85</v>
      </c>
      <c r="V13" s="202">
        <v>10</v>
      </c>
      <c r="W13" s="135">
        <f t="shared" si="5"/>
        <v>7804.3769999999995</v>
      </c>
      <c r="X13" s="202">
        <v>0</v>
      </c>
      <c r="Y13" s="135">
        <f t="shared" si="6"/>
        <v>0</v>
      </c>
      <c r="Z13" s="137">
        <f t="shared" si="7"/>
        <v>100713.62699999998</v>
      </c>
      <c r="AF13" s="3"/>
    </row>
    <row r="14" spans="1:32" s="79" customFormat="1" ht="18" customHeight="1">
      <c r="A14" s="130">
        <v>4</v>
      </c>
      <c r="B14" s="224" t="s">
        <v>120</v>
      </c>
      <c r="C14" s="220" t="s">
        <v>126</v>
      </c>
      <c r="D14" s="222" t="s">
        <v>48</v>
      </c>
      <c r="E14" s="225" t="s">
        <v>194</v>
      </c>
      <c r="F14" s="222" t="s">
        <v>118</v>
      </c>
      <c r="G14" s="133"/>
      <c r="H14" s="135">
        <f t="shared" si="2"/>
        <v>1</v>
      </c>
      <c r="I14" s="147" t="s">
        <v>50</v>
      </c>
      <c r="J14" s="133" t="s">
        <v>119</v>
      </c>
      <c r="K14" s="147">
        <v>4</v>
      </c>
      <c r="L14" s="135">
        <v>17697</v>
      </c>
      <c r="M14" s="135">
        <v>1</v>
      </c>
      <c r="N14" s="135">
        <v>1</v>
      </c>
      <c r="O14" s="135"/>
      <c r="P14" s="135">
        <v>3.36</v>
      </c>
      <c r="Q14" s="135">
        <f t="shared" si="3"/>
        <v>59461.92</v>
      </c>
      <c r="R14" s="135">
        <v>25</v>
      </c>
      <c r="S14" s="135">
        <f t="shared" si="0"/>
        <v>14865.48</v>
      </c>
      <c r="T14" s="135">
        <v>25</v>
      </c>
      <c r="U14" s="135">
        <f t="shared" si="4"/>
        <v>18581.85</v>
      </c>
      <c r="V14" s="202">
        <v>10</v>
      </c>
      <c r="W14" s="135">
        <f t="shared" si="5"/>
        <v>7804.3769999999995</v>
      </c>
      <c r="X14" s="202">
        <v>0</v>
      </c>
      <c r="Y14" s="135">
        <f t="shared" si="6"/>
        <v>0</v>
      </c>
      <c r="Z14" s="137">
        <f t="shared" si="7"/>
        <v>100713.62699999998</v>
      </c>
      <c r="AF14" s="3"/>
    </row>
    <row r="15" spans="1:32" s="83" customFormat="1" ht="18" customHeight="1">
      <c r="A15" s="153">
        <v>5</v>
      </c>
      <c r="B15" s="215" t="s">
        <v>195</v>
      </c>
      <c r="C15" s="215" t="s">
        <v>126</v>
      </c>
      <c r="D15" s="218" t="s">
        <v>48</v>
      </c>
      <c r="E15" s="219" t="s">
        <v>193</v>
      </c>
      <c r="F15" s="216" t="s">
        <v>118</v>
      </c>
      <c r="G15" s="139"/>
      <c r="H15" s="135">
        <f t="shared" si="2"/>
        <v>1</v>
      </c>
      <c r="I15" s="147" t="s">
        <v>50</v>
      </c>
      <c r="J15" s="133" t="s">
        <v>122</v>
      </c>
      <c r="K15" s="139">
        <v>4</v>
      </c>
      <c r="L15" s="140">
        <v>17697</v>
      </c>
      <c r="M15" s="135">
        <v>1</v>
      </c>
      <c r="N15" s="135">
        <v>1</v>
      </c>
      <c r="O15" s="135"/>
      <c r="P15" s="135">
        <v>3.36</v>
      </c>
      <c r="Q15" s="135">
        <f t="shared" si="3"/>
        <v>59461.92</v>
      </c>
      <c r="R15" s="135">
        <v>25</v>
      </c>
      <c r="S15" s="135">
        <f t="shared" si="0"/>
        <v>14865.48</v>
      </c>
      <c r="T15" s="135">
        <v>25</v>
      </c>
      <c r="U15" s="135">
        <f t="shared" si="4"/>
        <v>18581.85</v>
      </c>
      <c r="V15" s="202">
        <v>10</v>
      </c>
      <c r="W15" s="135">
        <f t="shared" si="5"/>
        <v>7804.3769999999995</v>
      </c>
      <c r="X15" s="202"/>
      <c r="Y15" s="135">
        <f t="shared" si="6"/>
        <v>0</v>
      </c>
      <c r="Z15" s="137">
        <f t="shared" si="7"/>
        <v>100713.62699999998</v>
      </c>
      <c r="AF15" s="3"/>
    </row>
    <row r="16" spans="1:32" s="83" customFormat="1" ht="18" customHeight="1">
      <c r="A16" s="130">
        <v>6</v>
      </c>
      <c r="B16" s="262" t="s">
        <v>121</v>
      </c>
      <c r="C16" s="262" t="s">
        <v>126</v>
      </c>
      <c r="D16" s="263" t="s">
        <v>123</v>
      </c>
      <c r="E16" s="264" t="s">
        <v>124</v>
      </c>
      <c r="F16" s="265" t="s">
        <v>118</v>
      </c>
      <c r="G16" s="139"/>
      <c r="H16" s="135">
        <f t="shared" si="2"/>
        <v>1</v>
      </c>
      <c r="I16" s="147" t="s">
        <v>50</v>
      </c>
      <c r="J16" s="133" t="s">
        <v>122</v>
      </c>
      <c r="K16" s="139">
        <v>4</v>
      </c>
      <c r="L16" s="140">
        <v>17697</v>
      </c>
      <c r="M16" s="135">
        <v>1</v>
      </c>
      <c r="N16" s="135">
        <v>1</v>
      </c>
      <c r="O16" s="135"/>
      <c r="P16" s="135">
        <v>3.64</v>
      </c>
      <c r="Q16" s="135">
        <f t="shared" si="3"/>
        <v>64417.08</v>
      </c>
      <c r="R16" s="135">
        <v>25</v>
      </c>
      <c r="S16" s="135">
        <f t="shared" si="0"/>
        <v>16104.27</v>
      </c>
      <c r="T16" s="135">
        <v>25</v>
      </c>
      <c r="U16" s="135">
        <f t="shared" si="4"/>
        <v>20130.3375</v>
      </c>
      <c r="V16" s="202">
        <v>10</v>
      </c>
      <c r="W16" s="135">
        <f t="shared" si="5"/>
        <v>8454.741750000001</v>
      </c>
      <c r="X16" s="202"/>
      <c r="Y16" s="135">
        <f t="shared" si="6"/>
        <v>0</v>
      </c>
      <c r="Z16" s="137">
        <f t="shared" si="7"/>
        <v>109106.42925000002</v>
      </c>
      <c r="AF16" s="3"/>
    </row>
    <row r="17" spans="1:42" s="75" customFormat="1" ht="18" customHeight="1">
      <c r="A17" s="153">
        <v>7</v>
      </c>
      <c r="B17" s="262" t="s">
        <v>196</v>
      </c>
      <c r="C17" s="262" t="s">
        <v>126</v>
      </c>
      <c r="D17" s="263" t="s">
        <v>123</v>
      </c>
      <c r="E17" s="264">
        <v>0.11</v>
      </c>
      <c r="F17" s="265" t="s">
        <v>110</v>
      </c>
      <c r="G17" s="223"/>
      <c r="H17" s="135">
        <f t="shared" si="2"/>
        <v>1</v>
      </c>
      <c r="I17" s="147" t="s">
        <v>50</v>
      </c>
      <c r="J17" s="133" t="s">
        <v>122</v>
      </c>
      <c r="K17" s="139">
        <v>4</v>
      </c>
      <c r="L17" s="135">
        <v>17697</v>
      </c>
      <c r="M17" s="135">
        <v>1</v>
      </c>
      <c r="N17" s="135">
        <v>1</v>
      </c>
      <c r="O17" s="135"/>
      <c r="P17" s="135">
        <v>3.58</v>
      </c>
      <c r="Q17" s="135">
        <f t="shared" si="3"/>
        <v>63355.26</v>
      </c>
      <c r="R17" s="135">
        <v>25</v>
      </c>
      <c r="S17" s="135">
        <f t="shared" si="0"/>
        <v>15838.815</v>
      </c>
      <c r="T17" s="135">
        <v>25</v>
      </c>
      <c r="U17" s="135">
        <f t="shared" si="4"/>
        <v>19798.51875</v>
      </c>
      <c r="V17" s="202">
        <v>10</v>
      </c>
      <c r="W17" s="135">
        <f t="shared" si="5"/>
        <v>8315.377875</v>
      </c>
      <c r="X17" s="202"/>
      <c r="Y17" s="135">
        <f t="shared" si="6"/>
        <v>0</v>
      </c>
      <c r="Z17" s="137">
        <f t="shared" si="7"/>
        <v>107307.971625</v>
      </c>
      <c r="AA17" s="77"/>
      <c r="AB17" s="76"/>
      <c r="AC17" s="76"/>
      <c r="AD17" s="76"/>
      <c r="AE17" s="76"/>
      <c r="AF17" s="3"/>
      <c r="AG17" s="76"/>
      <c r="AH17" s="76"/>
      <c r="AI17" s="76"/>
      <c r="AJ17" s="76"/>
      <c r="AK17" s="76"/>
      <c r="AL17" s="76"/>
      <c r="AM17" s="76"/>
      <c r="AN17" s="76"/>
      <c r="AO17" s="76"/>
      <c r="AP17" s="76"/>
    </row>
    <row r="18" spans="1:42" s="75" customFormat="1" ht="18" customHeight="1">
      <c r="A18" s="130">
        <v>8</v>
      </c>
      <c r="B18" s="131" t="s">
        <v>127</v>
      </c>
      <c r="C18" s="132" t="s">
        <v>128</v>
      </c>
      <c r="D18" s="161" t="s">
        <v>123</v>
      </c>
      <c r="E18" s="147" t="s">
        <v>197</v>
      </c>
      <c r="F18" s="160" t="s">
        <v>197</v>
      </c>
      <c r="G18" s="160"/>
      <c r="H18" s="135">
        <f t="shared" si="2"/>
        <v>1</v>
      </c>
      <c r="I18" s="147" t="s">
        <v>50</v>
      </c>
      <c r="J18" s="133" t="s">
        <v>122</v>
      </c>
      <c r="K18" s="147">
        <v>1</v>
      </c>
      <c r="L18" s="135">
        <v>17697</v>
      </c>
      <c r="M18" s="135">
        <v>1</v>
      </c>
      <c r="N18" s="135">
        <v>1</v>
      </c>
      <c r="O18" s="135"/>
      <c r="P18" s="135">
        <v>4.75</v>
      </c>
      <c r="Q18" s="135">
        <f aca="true" t="shared" si="8" ref="Q18:Q24">P18*L18</f>
        <v>84060.75</v>
      </c>
      <c r="R18" s="135">
        <v>25</v>
      </c>
      <c r="S18" s="135">
        <f t="shared" si="0"/>
        <v>21015.1875</v>
      </c>
      <c r="T18" s="135">
        <v>25</v>
      </c>
      <c r="U18" s="135">
        <f t="shared" si="4"/>
        <v>26268.984375</v>
      </c>
      <c r="V18" s="202">
        <v>10</v>
      </c>
      <c r="W18" s="135">
        <f t="shared" si="5"/>
        <v>11032.9734375</v>
      </c>
      <c r="X18" s="202"/>
      <c r="Y18" s="135">
        <f t="shared" si="6"/>
        <v>0</v>
      </c>
      <c r="Z18" s="137">
        <f t="shared" si="7"/>
        <v>142377.8953125</v>
      </c>
      <c r="AB18" s="76"/>
      <c r="AC18" s="76"/>
      <c r="AD18" s="76"/>
      <c r="AE18" s="76"/>
      <c r="AF18" s="3"/>
      <c r="AG18" s="76"/>
      <c r="AH18" s="76"/>
      <c r="AI18" s="76"/>
      <c r="AJ18" s="76"/>
      <c r="AK18" s="76"/>
      <c r="AL18" s="76"/>
      <c r="AM18" s="76"/>
      <c r="AN18" s="76"/>
      <c r="AO18" s="76"/>
      <c r="AP18" s="76"/>
    </row>
    <row r="19" spans="1:32" s="79" customFormat="1" ht="18" customHeight="1">
      <c r="A19" s="153">
        <v>9</v>
      </c>
      <c r="B19" s="131" t="s">
        <v>130</v>
      </c>
      <c r="C19" s="132" t="s">
        <v>128</v>
      </c>
      <c r="D19" s="161" t="s">
        <v>123</v>
      </c>
      <c r="E19" s="147" t="s">
        <v>197</v>
      </c>
      <c r="F19" s="160" t="s">
        <v>197</v>
      </c>
      <c r="G19" s="160"/>
      <c r="H19" s="135">
        <f t="shared" si="2"/>
        <v>1</v>
      </c>
      <c r="I19" s="147" t="s">
        <v>50</v>
      </c>
      <c r="J19" s="133" t="s">
        <v>122</v>
      </c>
      <c r="K19" s="147">
        <v>2</v>
      </c>
      <c r="L19" s="135">
        <v>17697</v>
      </c>
      <c r="M19" s="135">
        <v>1</v>
      </c>
      <c r="N19" s="135">
        <v>1</v>
      </c>
      <c r="O19" s="135"/>
      <c r="P19" s="135">
        <v>4.51</v>
      </c>
      <c r="Q19" s="135">
        <f t="shared" si="8"/>
        <v>79813.47</v>
      </c>
      <c r="R19" s="135">
        <v>25</v>
      </c>
      <c r="S19" s="135">
        <f t="shared" si="0"/>
        <v>19953.3675</v>
      </c>
      <c r="T19" s="135">
        <v>25</v>
      </c>
      <c r="U19" s="135">
        <f t="shared" si="4"/>
        <v>24941.709375</v>
      </c>
      <c r="V19" s="202">
        <v>10</v>
      </c>
      <c r="W19" s="135">
        <f t="shared" si="5"/>
        <v>10475.5179375</v>
      </c>
      <c r="X19" s="202"/>
      <c r="Y19" s="135">
        <f t="shared" si="6"/>
        <v>0</v>
      </c>
      <c r="Z19" s="137">
        <f t="shared" si="7"/>
        <v>135184.0648125</v>
      </c>
      <c r="AF19" s="3"/>
    </row>
    <row r="20" spans="1:32" s="79" customFormat="1" ht="18" customHeight="1">
      <c r="A20" s="130">
        <v>10</v>
      </c>
      <c r="B20" s="131" t="s">
        <v>131</v>
      </c>
      <c r="C20" s="132" t="s">
        <v>128</v>
      </c>
      <c r="D20" s="161" t="s">
        <v>123</v>
      </c>
      <c r="E20" s="147" t="s">
        <v>198</v>
      </c>
      <c r="F20" s="160" t="s">
        <v>109</v>
      </c>
      <c r="G20" s="160"/>
      <c r="H20" s="135">
        <f t="shared" si="2"/>
        <v>1</v>
      </c>
      <c r="I20" s="147" t="s">
        <v>50</v>
      </c>
      <c r="J20" s="133" t="s">
        <v>122</v>
      </c>
      <c r="K20" s="147">
        <v>1</v>
      </c>
      <c r="L20" s="135">
        <v>17697</v>
      </c>
      <c r="M20" s="135">
        <v>1</v>
      </c>
      <c r="N20" s="135">
        <v>1</v>
      </c>
      <c r="O20" s="135"/>
      <c r="P20" s="135">
        <v>4.69</v>
      </c>
      <c r="Q20" s="135">
        <f t="shared" si="8"/>
        <v>82998.93000000001</v>
      </c>
      <c r="R20" s="135">
        <v>25</v>
      </c>
      <c r="S20" s="135">
        <f t="shared" si="0"/>
        <v>20749.732500000002</v>
      </c>
      <c r="T20" s="135">
        <v>25</v>
      </c>
      <c r="U20" s="135">
        <f t="shared" si="4"/>
        <v>25937.165625</v>
      </c>
      <c r="V20" s="202">
        <v>10</v>
      </c>
      <c r="W20" s="135">
        <f t="shared" si="5"/>
        <v>10893.609562500003</v>
      </c>
      <c r="X20" s="202"/>
      <c r="Y20" s="135">
        <f t="shared" si="6"/>
        <v>0</v>
      </c>
      <c r="Z20" s="137">
        <f t="shared" si="7"/>
        <v>140579.43768750003</v>
      </c>
      <c r="AF20" s="3"/>
    </row>
    <row r="21" spans="1:32" s="79" customFormat="1" ht="18" customHeight="1">
      <c r="A21" s="153">
        <v>11</v>
      </c>
      <c r="B21" s="224" t="s">
        <v>132</v>
      </c>
      <c r="C21" s="220" t="s">
        <v>128</v>
      </c>
      <c r="D21" s="221" t="s">
        <v>123</v>
      </c>
      <c r="E21" s="225" t="s">
        <v>199</v>
      </c>
      <c r="F21" s="223" t="s">
        <v>200</v>
      </c>
      <c r="G21" s="160"/>
      <c r="H21" s="135">
        <f t="shared" si="2"/>
        <v>1</v>
      </c>
      <c r="I21" s="147" t="s">
        <v>50</v>
      </c>
      <c r="J21" s="133" t="s">
        <v>122</v>
      </c>
      <c r="K21" s="147">
        <v>4</v>
      </c>
      <c r="L21" s="135">
        <v>17697</v>
      </c>
      <c r="M21" s="135">
        <v>1</v>
      </c>
      <c r="N21" s="135">
        <v>1</v>
      </c>
      <c r="O21" s="135"/>
      <c r="P21" s="135">
        <v>3.71</v>
      </c>
      <c r="Q21" s="135">
        <f t="shared" si="8"/>
        <v>65655.87</v>
      </c>
      <c r="R21" s="135">
        <v>25</v>
      </c>
      <c r="S21" s="135">
        <f t="shared" si="0"/>
        <v>16413.9675</v>
      </c>
      <c r="T21" s="135">
        <v>25</v>
      </c>
      <c r="U21" s="135">
        <f t="shared" si="4"/>
        <v>20517.459375</v>
      </c>
      <c r="V21" s="202">
        <v>10</v>
      </c>
      <c r="W21" s="135">
        <f t="shared" si="5"/>
        <v>8617.3329375</v>
      </c>
      <c r="X21" s="202"/>
      <c r="Y21" s="135">
        <f t="shared" si="6"/>
        <v>0</v>
      </c>
      <c r="Z21" s="137">
        <f t="shared" si="7"/>
        <v>111204.6298125</v>
      </c>
      <c r="AF21" s="3"/>
    </row>
    <row r="22" spans="1:32" s="83" customFormat="1" ht="18" customHeight="1">
      <c r="A22" s="130">
        <v>12</v>
      </c>
      <c r="B22" s="131" t="s">
        <v>133</v>
      </c>
      <c r="C22" s="132" t="s">
        <v>128</v>
      </c>
      <c r="D22" s="161" t="s">
        <v>123</v>
      </c>
      <c r="E22" s="147" t="s">
        <v>201</v>
      </c>
      <c r="F22" s="160" t="s">
        <v>139</v>
      </c>
      <c r="G22" s="160"/>
      <c r="H22" s="135">
        <f t="shared" si="2"/>
        <v>1</v>
      </c>
      <c r="I22" s="147" t="s">
        <v>50</v>
      </c>
      <c r="J22" s="133" t="s">
        <v>122</v>
      </c>
      <c r="K22" s="147">
        <v>4</v>
      </c>
      <c r="L22" s="135">
        <v>17697</v>
      </c>
      <c r="M22" s="135">
        <v>1</v>
      </c>
      <c r="N22" s="135">
        <v>1</v>
      </c>
      <c r="O22" s="135"/>
      <c r="P22" s="135">
        <v>3.85</v>
      </c>
      <c r="Q22" s="135">
        <f t="shared" si="8"/>
        <v>68133.45</v>
      </c>
      <c r="R22" s="135">
        <v>25</v>
      </c>
      <c r="S22" s="135">
        <f t="shared" si="0"/>
        <v>17033.3625</v>
      </c>
      <c r="T22" s="135">
        <v>25</v>
      </c>
      <c r="U22" s="135">
        <f t="shared" si="4"/>
        <v>21291.703125</v>
      </c>
      <c r="V22" s="202">
        <v>10</v>
      </c>
      <c r="W22" s="135">
        <f t="shared" si="5"/>
        <v>8942.5153125</v>
      </c>
      <c r="X22" s="202"/>
      <c r="Y22" s="135">
        <f t="shared" si="6"/>
        <v>0</v>
      </c>
      <c r="Z22" s="137">
        <f t="shared" si="7"/>
        <v>115401.03093749999</v>
      </c>
      <c r="AF22" s="3"/>
    </row>
    <row r="23" spans="1:35" s="91" customFormat="1" ht="18" customHeight="1">
      <c r="A23" s="153">
        <v>13</v>
      </c>
      <c r="B23" s="131" t="s">
        <v>134</v>
      </c>
      <c r="C23" s="132" t="s">
        <v>128</v>
      </c>
      <c r="D23" s="161" t="s">
        <v>123</v>
      </c>
      <c r="E23" s="147" t="s">
        <v>202</v>
      </c>
      <c r="F23" s="160" t="s">
        <v>203</v>
      </c>
      <c r="G23" s="160"/>
      <c r="H23" s="135">
        <f t="shared" si="2"/>
        <v>1</v>
      </c>
      <c r="I23" s="147" t="s">
        <v>50</v>
      </c>
      <c r="J23" s="133" t="s">
        <v>122</v>
      </c>
      <c r="K23" s="147">
        <v>4</v>
      </c>
      <c r="L23" s="135">
        <v>17697</v>
      </c>
      <c r="M23" s="135">
        <v>1</v>
      </c>
      <c r="N23" s="135">
        <v>1</v>
      </c>
      <c r="O23" s="135"/>
      <c r="P23" s="135">
        <v>3.78</v>
      </c>
      <c r="Q23" s="135">
        <f t="shared" si="8"/>
        <v>66894.66</v>
      </c>
      <c r="R23" s="135">
        <v>25</v>
      </c>
      <c r="S23" s="135">
        <f t="shared" si="0"/>
        <v>16723.665</v>
      </c>
      <c r="T23" s="135">
        <v>25</v>
      </c>
      <c r="U23" s="135">
        <f t="shared" si="4"/>
        <v>20904.581250000003</v>
      </c>
      <c r="V23" s="202">
        <v>10</v>
      </c>
      <c r="W23" s="135">
        <f t="shared" si="5"/>
        <v>8779.924125000001</v>
      </c>
      <c r="X23" s="202"/>
      <c r="Y23" s="135">
        <f t="shared" si="6"/>
        <v>0</v>
      </c>
      <c r="Z23" s="137">
        <f t="shared" si="7"/>
        <v>113302.83037500002</v>
      </c>
      <c r="AB23" s="87"/>
      <c r="AC23" s="88"/>
      <c r="AD23" s="88"/>
      <c r="AE23" s="87"/>
      <c r="AF23" s="3"/>
      <c r="AG23" s="93"/>
      <c r="AH23" s="88"/>
      <c r="AI23" s="87"/>
    </row>
    <row r="24" spans="1:42" s="75" customFormat="1" ht="18" customHeight="1">
      <c r="A24" s="130">
        <v>14</v>
      </c>
      <c r="B24" s="226" t="s">
        <v>144</v>
      </c>
      <c r="C24" s="227" t="s">
        <v>128</v>
      </c>
      <c r="D24" s="228" t="s">
        <v>123</v>
      </c>
      <c r="E24" s="229" t="s">
        <v>204</v>
      </c>
      <c r="F24" s="230" t="s">
        <v>204</v>
      </c>
      <c r="G24" s="230"/>
      <c r="H24" s="231">
        <v>4</v>
      </c>
      <c r="I24" s="229" t="s">
        <v>50</v>
      </c>
      <c r="J24" s="232" t="s">
        <v>122</v>
      </c>
      <c r="K24" s="229">
        <v>0</v>
      </c>
      <c r="L24" s="231">
        <v>17697</v>
      </c>
      <c r="M24" s="231">
        <v>4</v>
      </c>
      <c r="N24" s="231">
        <v>4</v>
      </c>
      <c r="O24" s="231"/>
      <c r="P24" s="231">
        <v>4.09</v>
      </c>
      <c r="Q24" s="231">
        <f t="shared" si="8"/>
        <v>72380.73</v>
      </c>
      <c r="R24" s="135">
        <v>25</v>
      </c>
      <c r="S24" s="135">
        <f t="shared" si="0"/>
        <v>18095.1825</v>
      </c>
      <c r="T24" s="231">
        <v>25</v>
      </c>
      <c r="U24" s="135">
        <f t="shared" si="4"/>
        <v>22618.978125</v>
      </c>
      <c r="V24" s="202">
        <v>10</v>
      </c>
      <c r="W24" s="135">
        <f t="shared" si="5"/>
        <v>9499.9708125</v>
      </c>
      <c r="X24" s="202"/>
      <c r="Y24" s="135">
        <f t="shared" si="6"/>
        <v>0</v>
      </c>
      <c r="Z24" s="137">
        <f t="shared" si="7"/>
        <v>122594.8614375</v>
      </c>
      <c r="AB24" s="76"/>
      <c r="AC24" s="76"/>
      <c r="AD24" s="76"/>
      <c r="AE24" s="76"/>
      <c r="AF24" s="3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1:32" s="79" customFormat="1" ht="18" customHeight="1">
      <c r="A25" s="153">
        <v>15</v>
      </c>
      <c r="B25" s="226" t="s">
        <v>135</v>
      </c>
      <c r="C25" s="233" t="s">
        <v>136</v>
      </c>
      <c r="D25" s="228" t="s">
        <v>123</v>
      </c>
      <c r="E25" s="229" t="s">
        <v>110</v>
      </c>
      <c r="F25" s="232" t="s">
        <v>204</v>
      </c>
      <c r="G25" s="232"/>
      <c r="H25" s="231">
        <v>1</v>
      </c>
      <c r="I25" s="229" t="s">
        <v>50</v>
      </c>
      <c r="J25" s="232" t="s">
        <v>137</v>
      </c>
      <c r="K25" s="229">
        <v>0</v>
      </c>
      <c r="L25" s="234">
        <v>17697</v>
      </c>
      <c r="M25" s="231">
        <v>1</v>
      </c>
      <c r="N25" s="231">
        <v>1</v>
      </c>
      <c r="O25" s="231"/>
      <c r="P25" s="234">
        <v>4.26</v>
      </c>
      <c r="Q25" s="235">
        <f>L25*P25</f>
        <v>75389.22</v>
      </c>
      <c r="R25" s="135">
        <v>25</v>
      </c>
      <c r="S25" s="135">
        <f t="shared" si="0"/>
        <v>18847.305</v>
      </c>
      <c r="T25" s="231">
        <v>25</v>
      </c>
      <c r="U25" s="135">
        <f t="shared" si="4"/>
        <v>23559.13125</v>
      </c>
      <c r="V25" s="202">
        <v>10</v>
      </c>
      <c r="W25" s="135">
        <f t="shared" si="5"/>
        <v>9894.835125000001</v>
      </c>
      <c r="X25" s="202"/>
      <c r="Y25" s="135">
        <f t="shared" si="6"/>
        <v>0</v>
      </c>
      <c r="Z25" s="137">
        <f t="shared" si="7"/>
        <v>127690.49137500001</v>
      </c>
      <c r="AF25" s="3"/>
    </row>
    <row r="26" spans="1:32" s="79" customFormat="1" ht="18" customHeight="1">
      <c r="A26" s="130">
        <v>16</v>
      </c>
      <c r="B26" s="131" t="s">
        <v>134</v>
      </c>
      <c r="C26" s="131" t="s">
        <v>80</v>
      </c>
      <c r="D26" s="161" t="s">
        <v>123</v>
      </c>
      <c r="E26" s="147" t="s">
        <v>205</v>
      </c>
      <c r="F26" s="133" t="s">
        <v>206</v>
      </c>
      <c r="G26" s="133"/>
      <c r="H26" s="135">
        <f t="shared" si="2"/>
        <v>0.5</v>
      </c>
      <c r="I26" s="147" t="s">
        <v>81</v>
      </c>
      <c r="J26" s="133" t="s">
        <v>138</v>
      </c>
      <c r="K26" s="147">
        <v>1</v>
      </c>
      <c r="L26" s="159">
        <v>17697</v>
      </c>
      <c r="M26" s="135">
        <v>0.5</v>
      </c>
      <c r="N26" s="135">
        <v>0.5</v>
      </c>
      <c r="O26" s="135"/>
      <c r="P26" s="159">
        <v>3.01</v>
      </c>
      <c r="Q26" s="159">
        <f>(L26*P26)*N26</f>
        <v>26633.984999999997</v>
      </c>
      <c r="R26" s="135">
        <v>25</v>
      </c>
      <c r="S26" s="135">
        <f t="shared" si="0"/>
        <v>6658.496249999999</v>
      </c>
      <c r="T26" s="135"/>
      <c r="U26" s="135">
        <f>(Q26+S26)*T26/100</f>
        <v>0</v>
      </c>
      <c r="V26" s="202">
        <v>10</v>
      </c>
      <c r="W26" s="135">
        <f t="shared" si="5"/>
        <v>2663.3985</v>
      </c>
      <c r="X26" s="202"/>
      <c r="Y26" s="135">
        <f t="shared" si="6"/>
        <v>0</v>
      </c>
      <c r="Z26" s="137">
        <f t="shared" si="7"/>
        <v>35955.87974999999</v>
      </c>
      <c r="AF26" s="3"/>
    </row>
    <row r="27" spans="1:32" s="79" customFormat="1" ht="18" customHeight="1">
      <c r="A27" s="153">
        <v>17</v>
      </c>
      <c r="B27" s="226" t="s">
        <v>144</v>
      </c>
      <c r="C27" s="226" t="s">
        <v>80</v>
      </c>
      <c r="D27" s="228" t="s">
        <v>208</v>
      </c>
      <c r="E27" s="229" t="s">
        <v>110</v>
      </c>
      <c r="F27" s="232" t="s">
        <v>204</v>
      </c>
      <c r="G27" s="232"/>
      <c r="H27" s="231">
        <v>0.5</v>
      </c>
      <c r="I27" s="229" t="s">
        <v>81</v>
      </c>
      <c r="J27" s="232" t="s">
        <v>138</v>
      </c>
      <c r="K27" s="229">
        <v>1</v>
      </c>
      <c r="L27" s="234">
        <v>17697</v>
      </c>
      <c r="M27" s="231">
        <v>0.5</v>
      </c>
      <c r="N27" s="231">
        <v>0.5</v>
      </c>
      <c r="O27" s="231"/>
      <c r="P27" s="234">
        <v>3.04</v>
      </c>
      <c r="Q27" s="234">
        <f aca="true" t="shared" si="9" ref="Q27:Q45">(L27*P27)*N27</f>
        <v>26899.44</v>
      </c>
      <c r="R27" s="135">
        <v>25</v>
      </c>
      <c r="S27" s="135">
        <f t="shared" si="0"/>
        <v>6724.86</v>
      </c>
      <c r="T27" s="231"/>
      <c r="U27" s="135">
        <f t="shared" si="4"/>
        <v>0</v>
      </c>
      <c r="V27" s="202">
        <v>10</v>
      </c>
      <c r="W27" s="135">
        <f t="shared" si="5"/>
        <v>2689.9439999999995</v>
      </c>
      <c r="X27" s="202"/>
      <c r="Y27" s="135"/>
      <c r="Z27" s="137">
        <f t="shared" si="7"/>
        <v>36314.244</v>
      </c>
      <c r="AF27" s="3"/>
    </row>
    <row r="28" spans="1:32" s="79" customFormat="1" ht="18" customHeight="1">
      <c r="A28" s="130">
        <v>18</v>
      </c>
      <c r="B28" s="131" t="s">
        <v>207</v>
      </c>
      <c r="C28" s="162" t="s">
        <v>82</v>
      </c>
      <c r="D28" s="133" t="s">
        <v>48</v>
      </c>
      <c r="E28" s="147" t="s">
        <v>209</v>
      </c>
      <c r="F28" s="133" t="s">
        <v>210</v>
      </c>
      <c r="G28" s="133"/>
      <c r="H28" s="135">
        <f t="shared" si="2"/>
        <v>0.5</v>
      </c>
      <c r="I28" s="147" t="s">
        <v>50</v>
      </c>
      <c r="J28" s="133" t="s">
        <v>119</v>
      </c>
      <c r="K28" s="147">
        <v>4</v>
      </c>
      <c r="L28" s="159">
        <v>17697</v>
      </c>
      <c r="M28" s="135">
        <v>0.5</v>
      </c>
      <c r="N28" s="135">
        <v>0.5</v>
      </c>
      <c r="O28" s="135"/>
      <c r="P28" s="159">
        <v>3.57</v>
      </c>
      <c r="Q28" s="159">
        <f t="shared" si="9"/>
        <v>31589.144999999997</v>
      </c>
      <c r="R28" s="135">
        <v>25</v>
      </c>
      <c r="S28" s="135">
        <f t="shared" si="0"/>
        <v>7897.286249999999</v>
      </c>
      <c r="T28" s="135">
        <v>25</v>
      </c>
      <c r="U28" s="135">
        <f t="shared" si="4"/>
        <v>9871.607812499999</v>
      </c>
      <c r="V28" s="202">
        <v>10</v>
      </c>
      <c r="W28" s="135">
        <f t="shared" si="5"/>
        <v>4146.0752812499995</v>
      </c>
      <c r="X28" s="202"/>
      <c r="Y28" s="135">
        <f t="shared" si="6"/>
        <v>0</v>
      </c>
      <c r="Z28" s="137">
        <f t="shared" si="7"/>
        <v>53504.11434374999</v>
      </c>
      <c r="AF28" s="3"/>
    </row>
    <row r="29" spans="1:32" s="79" customFormat="1" ht="18" customHeight="1">
      <c r="A29" s="153">
        <v>19</v>
      </c>
      <c r="B29" s="226" t="s">
        <v>144</v>
      </c>
      <c r="C29" s="233" t="s">
        <v>82</v>
      </c>
      <c r="D29" s="232" t="s">
        <v>48</v>
      </c>
      <c r="E29" s="229" t="s">
        <v>110</v>
      </c>
      <c r="F29" s="232" t="s">
        <v>110</v>
      </c>
      <c r="G29" s="232"/>
      <c r="H29" s="231">
        <v>0.5</v>
      </c>
      <c r="I29" s="229" t="s">
        <v>50</v>
      </c>
      <c r="J29" s="232" t="s">
        <v>119</v>
      </c>
      <c r="K29" s="229">
        <v>4</v>
      </c>
      <c r="L29" s="234">
        <v>17697</v>
      </c>
      <c r="M29" s="231">
        <v>0.5</v>
      </c>
      <c r="N29" s="231">
        <v>0.5</v>
      </c>
      <c r="O29" s="231"/>
      <c r="P29" s="234">
        <v>3.45</v>
      </c>
      <c r="Q29" s="234">
        <f>(L29*P29)*N29</f>
        <v>30527.325</v>
      </c>
      <c r="R29" s="135">
        <v>25</v>
      </c>
      <c r="S29" s="135">
        <f t="shared" si="0"/>
        <v>7631.83125</v>
      </c>
      <c r="T29" s="231">
        <v>25</v>
      </c>
      <c r="U29" s="135">
        <f t="shared" si="4"/>
        <v>9539.7890625</v>
      </c>
      <c r="V29" s="202">
        <v>10</v>
      </c>
      <c r="W29" s="135">
        <f t="shared" si="5"/>
        <v>4006.71140625</v>
      </c>
      <c r="X29" s="202"/>
      <c r="Y29" s="135"/>
      <c r="Z29" s="137">
        <f t="shared" si="7"/>
        <v>51705.65671875</v>
      </c>
      <c r="AF29" s="3"/>
    </row>
    <row r="30" spans="1:32" s="79" customFormat="1" ht="18" customHeight="1">
      <c r="A30" s="130">
        <v>20</v>
      </c>
      <c r="B30" s="164" t="s">
        <v>175</v>
      </c>
      <c r="C30" s="165" t="s">
        <v>174</v>
      </c>
      <c r="D30" s="133" t="s">
        <v>212</v>
      </c>
      <c r="E30" s="147" t="s">
        <v>211</v>
      </c>
      <c r="F30" s="133" t="s">
        <v>118</v>
      </c>
      <c r="G30" s="133"/>
      <c r="H30" s="135">
        <f t="shared" si="2"/>
        <v>1</v>
      </c>
      <c r="I30" s="147" t="s">
        <v>50</v>
      </c>
      <c r="J30" s="133" t="s">
        <v>137</v>
      </c>
      <c r="K30" s="147">
        <v>4</v>
      </c>
      <c r="L30" s="159">
        <v>17697</v>
      </c>
      <c r="M30" s="135">
        <v>1</v>
      </c>
      <c r="N30" s="135">
        <v>1</v>
      </c>
      <c r="O30" s="135"/>
      <c r="P30" s="159">
        <v>3.36</v>
      </c>
      <c r="Q30" s="159">
        <f t="shared" si="9"/>
        <v>59461.92</v>
      </c>
      <c r="R30" s="135">
        <v>25</v>
      </c>
      <c r="S30" s="135">
        <f t="shared" si="0"/>
        <v>14865.48</v>
      </c>
      <c r="T30" s="135">
        <v>25</v>
      </c>
      <c r="U30" s="135">
        <f t="shared" si="4"/>
        <v>18581.85</v>
      </c>
      <c r="V30" s="202">
        <v>10</v>
      </c>
      <c r="W30" s="135">
        <f t="shared" si="5"/>
        <v>7804.3769999999995</v>
      </c>
      <c r="X30" s="202">
        <v>30</v>
      </c>
      <c r="Y30" s="135">
        <f>L30*X30/100</f>
        <v>5309.1</v>
      </c>
      <c r="Z30" s="137">
        <f t="shared" si="7"/>
        <v>106022.72699999998</v>
      </c>
      <c r="AF30" s="3"/>
    </row>
    <row r="31" spans="1:35" s="91" customFormat="1" ht="18" customHeight="1">
      <c r="A31" s="153">
        <v>21</v>
      </c>
      <c r="B31" s="166" t="s">
        <v>140</v>
      </c>
      <c r="C31" s="167" t="s">
        <v>84</v>
      </c>
      <c r="D31" s="133" t="s">
        <v>48</v>
      </c>
      <c r="E31" s="147" t="s">
        <v>181</v>
      </c>
      <c r="F31" s="160" t="s">
        <v>59</v>
      </c>
      <c r="G31" s="160"/>
      <c r="H31" s="135">
        <f t="shared" si="2"/>
        <v>1</v>
      </c>
      <c r="I31" s="147" t="s">
        <v>50</v>
      </c>
      <c r="J31" s="133" t="s">
        <v>119</v>
      </c>
      <c r="K31" s="147">
        <v>4</v>
      </c>
      <c r="L31" s="163">
        <v>17697</v>
      </c>
      <c r="M31" s="135">
        <v>1</v>
      </c>
      <c r="N31" s="135">
        <v>1</v>
      </c>
      <c r="O31" s="163"/>
      <c r="P31" s="163">
        <v>3.73</v>
      </c>
      <c r="Q31" s="159">
        <f t="shared" si="9"/>
        <v>66009.81</v>
      </c>
      <c r="R31" s="135">
        <v>25</v>
      </c>
      <c r="S31" s="135">
        <f t="shared" si="0"/>
        <v>16502.4525</v>
      </c>
      <c r="T31" s="135">
        <v>25</v>
      </c>
      <c r="U31" s="135">
        <f t="shared" si="4"/>
        <v>20628.065625</v>
      </c>
      <c r="V31" s="202">
        <v>10</v>
      </c>
      <c r="W31" s="135">
        <f t="shared" si="5"/>
        <v>8663.7875625</v>
      </c>
      <c r="X31" s="202">
        <v>30</v>
      </c>
      <c r="Y31" s="135">
        <f t="shared" si="6"/>
        <v>5309.1</v>
      </c>
      <c r="Z31" s="137">
        <f t="shared" si="7"/>
        <v>117113.21568750001</v>
      </c>
      <c r="AB31" s="87"/>
      <c r="AC31" s="88"/>
      <c r="AD31" s="88"/>
      <c r="AE31" s="87"/>
      <c r="AF31" s="3"/>
      <c r="AG31" s="93"/>
      <c r="AH31" s="88"/>
      <c r="AI31" s="87"/>
    </row>
    <row r="32" spans="1:35" s="91" customFormat="1" ht="18" customHeight="1">
      <c r="A32" s="130">
        <v>22</v>
      </c>
      <c r="B32" s="169" t="s">
        <v>141</v>
      </c>
      <c r="C32" s="167" t="s">
        <v>84</v>
      </c>
      <c r="D32" s="133" t="s">
        <v>48</v>
      </c>
      <c r="E32" s="170" t="s">
        <v>213</v>
      </c>
      <c r="F32" s="168" t="s">
        <v>181</v>
      </c>
      <c r="G32" s="170"/>
      <c r="H32" s="135">
        <f t="shared" si="2"/>
        <v>1</v>
      </c>
      <c r="I32" s="147" t="s">
        <v>50</v>
      </c>
      <c r="J32" s="133" t="s">
        <v>119</v>
      </c>
      <c r="K32" s="147">
        <v>4</v>
      </c>
      <c r="L32" s="171">
        <v>17697</v>
      </c>
      <c r="M32" s="135">
        <v>1</v>
      </c>
      <c r="N32" s="135">
        <v>1</v>
      </c>
      <c r="O32" s="171"/>
      <c r="P32" s="171">
        <v>3.73</v>
      </c>
      <c r="Q32" s="159">
        <f t="shared" si="9"/>
        <v>66009.81</v>
      </c>
      <c r="R32" s="135">
        <v>25</v>
      </c>
      <c r="S32" s="135">
        <f t="shared" si="0"/>
        <v>16502.4525</v>
      </c>
      <c r="T32" s="135">
        <v>25</v>
      </c>
      <c r="U32" s="135">
        <f t="shared" si="4"/>
        <v>20628.065625</v>
      </c>
      <c r="V32" s="202">
        <v>10</v>
      </c>
      <c r="W32" s="135">
        <f t="shared" si="5"/>
        <v>8663.7875625</v>
      </c>
      <c r="X32" s="202">
        <v>30</v>
      </c>
      <c r="Y32" s="135">
        <f t="shared" si="6"/>
        <v>5309.1</v>
      </c>
      <c r="Z32" s="137">
        <f t="shared" si="7"/>
        <v>117113.21568750001</v>
      </c>
      <c r="AB32" s="87"/>
      <c r="AC32" s="88"/>
      <c r="AD32" s="88"/>
      <c r="AE32" s="87"/>
      <c r="AF32" s="3"/>
      <c r="AG32" s="93"/>
      <c r="AH32" s="88"/>
      <c r="AI32" s="87"/>
    </row>
    <row r="33" spans="1:32" s="83" customFormat="1" ht="18" customHeight="1">
      <c r="A33" s="153">
        <v>23</v>
      </c>
      <c r="B33" s="172" t="s">
        <v>142</v>
      </c>
      <c r="C33" s="167" t="s">
        <v>84</v>
      </c>
      <c r="D33" s="133" t="s">
        <v>48</v>
      </c>
      <c r="E33" s="172" t="s">
        <v>209</v>
      </c>
      <c r="F33" s="172" t="s">
        <v>143</v>
      </c>
      <c r="G33" s="139"/>
      <c r="H33" s="135">
        <f t="shared" si="2"/>
        <v>1</v>
      </c>
      <c r="I33" s="147" t="s">
        <v>50</v>
      </c>
      <c r="J33" s="133" t="s">
        <v>119</v>
      </c>
      <c r="K33" s="147">
        <v>4</v>
      </c>
      <c r="L33" s="140">
        <v>17697</v>
      </c>
      <c r="M33" s="135">
        <v>1</v>
      </c>
      <c r="N33" s="135">
        <v>1</v>
      </c>
      <c r="O33" s="135"/>
      <c r="P33" s="135">
        <v>3.57</v>
      </c>
      <c r="Q33" s="159">
        <f t="shared" si="9"/>
        <v>63178.28999999999</v>
      </c>
      <c r="R33" s="135">
        <v>25</v>
      </c>
      <c r="S33" s="135">
        <f t="shared" si="0"/>
        <v>15794.572499999998</v>
      </c>
      <c r="T33" s="135">
        <v>25</v>
      </c>
      <c r="U33" s="135">
        <f t="shared" si="4"/>
        <v>19743.215624999997</v>
      </c>
      <c r="V33" s="202">
        <v>10</v>
      </c>
      <c r="W33" s="135">
        <f t="shared" si="5"/>
        <v>8292.150562499999</v>
      </c>
      <c r="X33" s="202">
        <v>30</v>
      </c>
      <c r="Y33" s="135">
        <f t="shared" si="6"/>
        <v>5309.1</v>
      </c>
      <c r="Z33" s="137">
        <f t="shared" si="7"/>
        <v>112317.32868749999</v>
      </c>
      <c r="AF33" s="3"/>
    </row>
    <row r="34" spans="1:32" s="83" customFormat="1" ht="18" customHeight="1">
      <c r="A34" s="130">
        <v>24</v>
      </c>
      <c r="B34" s="226" t="s">
        <v>144</v>
      </c>
      <c r="C34" s="227" t="s">
        <v>84</v>
      </c>
      <c r="D34" s="228" t="s">
        <v>212</v>
      </c>
      <c r="E34" s="229" t="s">
        <v>110</v>
      </c>
      <c r="F34" s="232" t="s">
        <v>110</v>
      </c>
      <c r="G34" s="232"/>
      <c r="H34" s="231">
        <v>1</v>
      </c>
      <c r="I34" s="229" t="s">
        <v>50</v>
      </c>
      <c r="J34" s="232" t="s">
        <v>122</v>
      </c>
      <c r="K34" s="229">
        <v>4</v>
      </c>
      <c r="L34" s="236">
        <v>17697</v>
      </c>
      <c r="M34" s="231">
        <v>1</v>
      </c>
      <c r="N34" s="231">
        <v>1</v>
      </c>
      <c r="O34" s="231"/>
      <c r="P34" s="231">
        <v>3.45</v>
      </c>
      <c r="Q34" s="234">
        <f>(L34*P34)*N34</f>
        <v>61054.65</v>
      </c>
      <c r="R34" s="135">
        <v>25</v>
      </c>
      <c r="S34" s="135">
        <f t="shared" si="0"/>
        <v>15263.6625</v>
      </c>
      <c r="T34" s="135">
        <v>25</v>
      </c>
      <c r="U34" s="135">
        <f t="shared" si="4"/>
        <v>19079.578125</v>
      </c>
      <c r="V34" s="202">
        <v>10</v>
      </c>
      <c r="W34" s="135">
        <f t="shared" si="5"/>
        <v>8013.4228125</v>
      </c>
      <c r="X34" s="202"/>
      <c r="Y34" s="135"/>
      <c r="Z34" s="137">
        <f t="shared" si="7"/>
        <v>103411.3134375</v>
      </c>
      <c r="AF34" s="3"/>
    </row>
    <row r="35" spans="1:32" s="79" customFormat="1" ht="18" customHeight="1">
      <c r="A35" s="153">
        <v>25</v>
      </c>
      <c r="B35" s="266" t="s">
        <v>144</v>
      </c>
      <c r="C35" s="267" t="s">
        <v>85</v>
      </c>
      <c r="D35" s="268" t="s">
        <v>123</v>
      </c>
      <c r="E35" s="269" t="s">
        <v>110</v>
      </c>
      <c r="F35" s="270" t="s">
        <v>110</v>
      </c>
      <c r="G35" s="232"/>
      <c r="H35" s="231">
        <v>0.5</v>
      </c>
      <c r="I35" s="229" t="s">
        <v>50</v>
      </c>
      <c r="J35" s="232" t="s">
        <v>122</v>
      </c>
      <c r="K35" s="229">
        <v>4</v>
      </c>
      <c r="L35" s="236">
        <v>17697</v>
      </c>
      <c r="M35" s="231">
        <v>0.5</v>
      </c>
      <c r="N35" s="231">
        <v>0.5</v>
      </c>
      <c r="O35" s="231"/>
      <c r="P35" s="231">
        <v>3.52</v>
      </c>
      <c r="Q35" s="234">
        <f t="shared" si="9"/>
        <v>31146.72</v>
      </c>
      <c r="R35" s="135">
        <v>25</v>
      </c>
      <c r="S35" s="135">
        <f t="shared" si="0"/>
        <v>7786.68</v>
      </c>
      <c r="T35" s="135">
        <v>25</v>
      </c>
      <c r="U35" s="135">
        <f t="shared" si="4"/>
        <v>9733.35</v>
      </c>
      <c r="V35" s="202">
        <v>10</v>
      </c>
      <c r="W35" s="135">
        <f t="shared" si="5"/>
        <v>4088.007</v>
      </c>
      <c r="X35" s="202"/>
      <c r="Y35" s="135">
        <f t="shared" si="6"/>
        <v>0</v>
      </c>
      <c r="Z35" s="137">
        <f t="shared" si="7"/>
        <v>52754.757</v>
      </c>
      <c r="AF35" s="3"/>
    </row>
    <row r="36" spans="1:32" s="83" customFormat="1" ht="18" customHeight="1">
      <c r="A36" s="130">
        <v>26</v>
      </c>
      <c r="B36" s="226" t="s">
        <v>144</v>
      </c>
      <c r="C36" s="227" t="s">
        <v>86</v>
      </c>
      <c r="D36" s="228" t="s">
        <v>123</v>
      </c>
      <c r="E36" s="229" t="s">
        <v>110</v>
      </c>
      <c r="F36" s="232" t="s">
        <v>110</v>
      </c>
      <c r="G36" s="232"/>
      <c r="H36" s="231">
        <v>1</v>
      </c>
      <c r="I36" s="229" t="s">
        <v>50</v>
      </c>
      <c r="J36" s="232" t="s">
        <v>137</v>
      </c>
      <c r="K36" s="229">
        <v>4</v>
      </c>
      <c r="L36" s="236">
        <v>17697</v>
      </c>
      <c r="M36" s="231">
        <v>1</v>
      </c>
      <c r="N36" s="231">
        <v>1</v>
      </c>
      <c r="O36" s="231"/>
      <c r="P36" s="231">
        <v>4.1</v>
      </c>
      <c r="Q36" s="234">
        <f t="shared" si="9"/>
        <v>72557.7</v>
      </c>
      <c r="R36" s="135">
        <v>25</v>
      </c>
      <c r="S36" s="135">
        <f t="shared" si="0"/>
        <v>18139.425</v>
      </c>
      <c r="T36" s="135">
        <v>25</v>
      </c>
      <c r="U36" s="135">
        <f t="shared" si="4"/>
        <v>22674.28125</v>
      </c>
      <c r="V36" s="202">
        <v>10</v>
      </c>
      <c r="W36" s="135">
        <f t="shared" si="5"/>
        <v>9523.198125</v>
      </c>
      <c r="X36" s="202"/>
      <c r="Y36" s="135">
        <f t="shared" si="6"/>
        <v>0</v>
      </c>
      <c r="Z36" s="137">
        <f t="shared" si="7"/>
        <v>122894.604375</v>
      </c>
      <c r="AF36" s="3"/>
    </row>
    <row r="37" spans="1:32" s="83" customFormat="1" ht="18" customHeight="1">
      <c r="A37" s="153">
        <v>27</v>
      </c>
      <c r="B37" s="131" t="s">
        <v>145</v>
      </c>
      <c r="C37" s="132" t="s">
        <v>148</v>
      </c>
      <c r="D37" s="133" t="s">
        <v>48</v>
      </c>
      <c r="E37" s="147" t="s">
        <v>214</v>
      </c>
      <c r="F37" s="133" t="s">
        <v>118</v>
      </c>
      <c r="G37" s="133"/>
      <c r="H37" s="135">
        <v>0.5</v>
      </c>
      <c r="I37" s="147" t="s">
        <v>81</v>
      </c>
      <c r="J37" s="133" t="s">
        <v>138</v>
      </c>
      <c r="K37" s="147"/>
      <c r="L37" s="140">
        <v>17697</v>
      </c>
      <c r="M37" s="135">
        <v>0.5</v>
      </c>
      <c r="N37" s="135">
        <v>0.5</v>
      </c>
      <c r="O37" s="135"/>
      <c r="P37" s="135">
        <v>2.98</v>
      </c>
      <c r="Q37" s="159">
        <f>(L37*P37)*N37</f>
        <v>26368.53</v>
      </c>
      <c r="R37" s="159"/>
      <c r="S37" s="159"/>
      <c r="T37" s="135"/>
      <c r="U37" s="135">
        <f aca="true" t="shared" si="10" ref="U37:U45">Q37*T37/100</f>
        <v>0</v>
      </c>
      <c r="V37" s="202">
        <v>10</v>
      </c>
      <c r="W37" s="135">
        <f t="shared" si="5"/>
        <v>2636.853</v>
      </c>
      <c r="X37" s="202">
        <v>30</v>
      </c>
      <c r="Y37" s="135">
        <f t="shared" si="6"/>
        <v>5309.1</v>
      </c>
      <c r="Z37" s="137">
        <f t="shared" si="7"/>
        <v>34314.483</v>
      </c>
      <c r="AF37" s="3"/>
    </row>
    <row r="38" spans="1:32" s="83" customFormat="1" ht="18" customHeight="1">
      <c r="A38" s="130">
        <v>28</v>
      </c>
      <c r="B38" s="131" t="s">
        <v>146</v>
      </c>
      <c r="C38" s="132" t="s">
        <v>148</v>
      </c>
      <c r="D38" s="133" t="s">
        <v>48</v>
      </c>
      <c r="E38" s="147" t="s">
        <v>215</v>
      </c>
      <c r="F38" s="133" t="s">
        <v>216</v>
      </c>
      <c r="G38" s="133"/>
      <c r="H38" s="135">
        <v>1.5</v>
      </c>
      <c r="I38" s="147" t="s">
        <v>81</v>
      </c>
      <c r="J38" s="133" t="s">
        <v>138</v>
      </c>
      <c r="K38" s="147"/>
      <c r="L38" s="140">
        <v>17697</v>
      </c>
      <c r="M38" s="135">
        <v>1.5</v>
      </c>
      <c r="N38" s="135">
        <v>1.5</v>
      </c>
      <c r="O38" s="135"/>
      <c r="P38" s="135">
        <v>2.98</v>
      </c>
      <c r="Q38" s="159">
        <f t="shared" si="9"/>
        <v>79105.59</v>
      </c>
      <c r="R38" s="159"/>
      <c r="S38" s="159"/>
      <c r="T38" s="135"/>
      <c r="U38" s="135">
        <f t="shared" si="10"/>
        <v>0</v>
      </c>
      <c r="V38" s="202">
        <v>10</v>
      </c>
      <c r="W38" s="135">
        <f aca="true" t="shared" si="11" ref="W38:W45">Q38*V38/100</f>
        <v>7910.558999999999</v>
      </c>
      <c r="X38" s="202">
        <v>30</v>
      </c>
      <c r="Y38" s="135">
        <f t="shared" si="6"/>
        <v>5309.1</v>
      </c>
      <c r="Z38" s="137">
        <f t="shared" si="7"/>
        <v>92325.249</v>
      </c>
      <c r="AF38" s="3"/>
    </row>
    <row r="39" spans="1:32" s="83" customFormat="1" ht="18" customHeight="1">
      <c r="A39" s="153">
        <v>29</v>
      </c>
      <c r="B39" s="131" t="s">
        <v>147</v>
      </c>
      <c r="C39" s="132" t="s">
        <v>148</v>
      </c>
      <c r="D39" s="133" t="s">
        <v>48</v>
      </c>
      <c r="E39" s="147" t="s">
        <v>194</v>
      </c>
      <c r="F39" s="133" t="s">
        <v>217</v>
      </c>
      <c r="G39" s="133"/>
      <c r="H39" s="135">
        <v>0.5</v>
      </c>
      <c r="I39" s="147" t="s">
        <v>81</v>
      </c>
      <c r="J39" s="133" t="s">
        <v>138</v>
      </c>
      <c r="K39" s="147"/>
      <c r="L39" s="140">
        <v>17697</v>
      </c>
      <c r="M39" s="135">
        <v>0.5</v>
      </c>
      <c r="N39" s="135">
        <v>0.5</v>
      </c>
      <c r="O39" s="135"/>
      <c r="P39" s="135">
        <v>2.98</v>
      </c>
      <c r="Q39" s="159">
        <f t="shared" si="9"/>
        <v>26368.53</v>
      </c>
      <c r="R39" s="159"/>
      <c r="S39" s="159"/>
      <c r="T39" s="135"/>
      <c r="U39" s="135">
        <f t="shared" si="10"/>
        <v>0</v>
      </c>
      <c r="V39" s="202">
        <v>10</v>
      </c>
      <c r="W39" s="135">
        <f t="shared" si="11"/>
        <v>2636.853</v>
      </c>
      <c r="X39" s="202">
        <v>30</v>
      </c>
      <c r="Y39" s="135">
        <f t="shared" si="6"/>
        <v>5309.1</v>
      </c>
      <c r="Z39" s="137">
        <f t="shared" si="7"/>
        <v>34314.483</v>
      </c>
      <c r="AF39" s="3"/>
    </row>
    <row r="40" spans="1:32" s="83" customFormat="1" ht="18" customHeight="1">
      <c r="A40" s="130">
        <v>30</v>
      </c>
      <c r="B40" s="131" t="s">
        <v>172</v>
      </c>
      <c r="C40" s="132" t="s">
        <v>148</v>
      </c>
      <c r="D40" s="133" t="s">
        <v>48</v>
      </c>
      <c r="E40" s="147" t="s">
        <v>214</v>
      </c>
      <c r="F40" s="133" t="s">
        <v>218</v>
      </c>
      <c r="G40" s="133"/>
      <c r="H40" s="135">
        <v>0.5</v>
      </c>
      <c r="I40" s="147" t="s">
        <v>81</v>
      </c>
      <c r="J40" s="133" t="s">
        <v>138</v>
      </c>
      <c r="K40" s="147"/>
      <c r="L40" s="140">
        <v>17697</v>
      </c>
      <c r="M40" s="135">
        <v>0.5</v>
      </c>
      <c r="N40" s="135">
        <v>0.5</v>
      </c>
      <c r="O40" s="135"/>
      <c r="P40" s="135">
        <v>2.98</v>
      </c>
      <c r="Q40" s="159">
        <f t="shared" si="9"/>
        <v>26368.53</v>
      </c>
      <c r="R40" s="159"/>
      <c r="S40" s="159"/>
      <c r="T40" s="135"/>
      <c r="U40" s="135">
        <f t="shared" si="10"/>
        <v>0</v>
      </c>
      <c r="V40" s="202">
        <v>10</v>
      </c>
      <c r="W40" s="135">
        <f t="shared" si="11"/>
        <v>2636.853</v>
      </c>
      <c r="X40" s="202">
        <v>30</v>
      </c>
      <c r="Y40" s="135">
        <f t="shared" si="6"/>
        <v>5309.1</v>
      </c>
      <c r="Z40" s="137">
        <f t="shared" si="7"/>
        <v>34314.483</v>
      </c>
      <c r="AF40" s="3"/>
    </row>
    <row r="41" spans="1:32" s="83" customFormat="1" ht="21" customHeight="1">
      <c r="A41" s="153">
        <v>31</v>
      </c>
      <c r="B41" s="237" t="s">
        <v>115</v>
      </c>
      <c r="C41" s="227" t="s">
        <v>148</v>
      </c>
      <c r="D41" s="232" t="s">
        <v>48</v>
      </c>
      <c r="E41" s="229" t="s">
        <v>110</v>
      </c>
      <c r="F41" s="232" t="s">
        <v>110</v>
      </c>
      <c r="G41" s="232"/>
      <c r="H41" s="231">
        <v>1.5</v>
      </c>
      <c r="I41" s="229" t="s">
        <v>81</v>
      </c>
      <c r="J41" s="232" t="s">
        <v>138</v>
      </c>
      <c r="K41" s="229"/>
      <c r="L41" s="236">
        <v>17697</v>
      </c>
      <c r="M41" s="231">
        <v>1.5</v>
      </c>
      <c r="N41" s="231">
        <v>1.5</v>
      </c>
      <c r="O41" s="231"/>
      <c r="P41" s="231">
        <v>2.94</v>
      </c>
      <c r="Q41" s="234">
        <f t="shared" si="9"/>
        <v>78043.77</v>
      </c>
      <c r="R41" s="234"/>
      <c r="S41" s="234"/>
      <c r="T41" s="135"/>
      <c r="U41" s="135">
        <f t="shared" si="10"/>
        <v>0</v>
      </c>
      <c r="V41" s="202">
        <v>10</v>
      </c>
      <c r="W41" s="135">
        <f t="shared" si="11"/>
        <v>7804.377</v>
      </c>
      <c r="X41" s="202">
        <v>30</v>
      </c>
      <c r="Y41" s="135">
        <f t="shared" si="6"/>
        <v>5309.1</v>
      </c>
      <c r="Z41" s="137">
        <f t="shared" si="7"/>
        <v>91157.247</v>
      </c>
      <c r="AF41" s="3"/>
    </row>
    <row r="42" spans="1:32" s="83" customFormat="1" ht="30.75" customHeight="1">
      <c r="A42" s="130">
        <v>32</v>
      </c>
      <c r="B42" s="226" t="s">
        <v>144</v>
      </c>
      <c r="C42" s="227" t="s">
        <v>89</v>
      </c>
      <c r="D42" s="232" t="s">
        <v>212</v>
      </c>
      <c r="E42" s="229" t="s">
        <v>110</v>
      </c>
      <c r="F42" s="232" t="s">
        <v>110</v>
      </c>
      <c r="G42" s="232"/>
      <c r="H42" s="231">
        <v>1</v>
      </c>
      <c r="I42" s="229" t="s">
        <v>49</v>
      </c>
      <c r="J42" s="232" t="s">
        <v>114</v>
      </c>
      <c r="K42" s="229"/>
      <c r="L42" s="236">
        <v>17697</v>
      </c>
      <c r="M42" s="231">
        <v>1</v>
      </c>
      <c r="N42" s="231">
        <v>1</v>
      </c>
      <c r="O42" s="231"/>
      <c r="P42" s="231">
        <v>3.31</v>
      </c>
      <c r="Q42" s="234">
        <f t="shared" si="9"/>
        <v>58577.07</v>
      </c>
      <c r="R42" s="234"/>
      <c r="S42" s="234"/>
      <c r="T42" s="135"/>
      <c r="U42" s="135">
        <f t="shared" si="10"/>
        <v>0</v>
      </c>
      <c r="V42" s="202">
        <v>10</v>
      </c>
      <c r="W42" s="135">
        <f t="shared" si="11"/>
        <v>5857.706999999999</v>
      </c>
      <c r="X42" s="202">
        <v>0</v>
      </c>
      <c r="Y42" s="135">
        <f t="shared" si="6"/>
        <v>0</v>
      </c>
      <c r="Z42" s="137">
        <f t="shared" si="7"/>
        <v>64434.777</v>
      </c>
      <c r="AF42" s="3"/>
    </row>
    <row r="43" spans="1:32" s="83" customFormat="1" ht="18" customHeight="1">
      <c r="A43" s="153">
        <v>33</v>
      </c>
      <c r="B43" s="131" t="s">
        <v>149</v>
      </c>
      <c r="C43" s="132" t="s">
        <v>90</v>
      </c>
      <c r="D43" s="133" t="s">
        <v>48</v>
      </c>
      <c r="E43" s="147" t="s">
        <v>220</v>
      </c>
      <c r="F43" s="133" t="s">
        <v>129</v>
      </c>
      <c r="G43" s="133"/>
      <c r="H43" s="135">
        <f t="shared" si="2"/>
        <v>1</v>
      </c>
      <c r="I43" s="147" t="s">
        <v>49</v>
      </c>
      <c r="J43" s="133" t="s">
        <v>114</v>
      </c>
      <c r="K43" s="147"/>
      <c r="L43" s="140">
        <v>17697</v>
      </c>
      <c r="M43" s="135">
        <v>1</v>
      </c>
      <c r="N43" s="135">
        <v>1</v>
      </c>
      <c r="O43" s="135"/>
      <c r="P43" s="135">
        <v>3.61</v>
      </c>
      <c r="Q43" s="159">
        <f t="shared" si="9"/>
        <v>63886.17</v>
      </c>
      <c r="R43" s="159"/>
      <c r="S43" s="159"/>
      <c r="T43" s="135"/>
      <c r="U43" s="135">
        <f t="shared" si="10"/>
        <v>0</v>
      </c>
      <c r="V43" s="202">
        <v>10</v>
      </c>
      <c r="W43" s="135">
        <f t="shared" si="11"/>
        <v>6388.616999999999</v>
      </c>
      <c r="X43" s="202">
        <v>30</v>
      </c>
      <c r="Y43" s="135">
        <f t="shared" si="6"/>
        <v>5309.1</v>
      </c>
      <c r="Z43" s="137">
        <f t="shared" si="7"/>
        <v>75583.887</v>
      </c>
      <c r="AF43" s="3"/>
    </row>
    <row r="44" spans="1:32" s="83" customFormat="1" ht="18" customHeight="1">
      <c r="A44" s="130">
        <v>34</v>
      </c>
      <c r="B44" s="172" t="s">
        <v>186</v>
      </c>
      <c r="C44" s="172" t="s">
        <v>91</v>
      </c>
      <c r="D44" s="161" t="s">
        <v>123</v>
      </c>
      <c r="E44" s="147" t="s">
        <v>187</v>
      </c>
      <c r="F44" s="133" t="s">
        <v>219</v>
      </c>
      <c r="G44" s="133"/>
      <c r="H44" s="135">
        <v>0.5</v>
      </c>
      <c r="I44" s="147" t="s">
        <v>49</v>
      </c>
      <c r="J44" s="133" t="s">
        <v>116</v>
      </c>
      <c r="K44" s="147"/>
      <c r="L44" s="140">
        <v>17697</v>
      </c>
      <c r="M44" s="135">
        <v>0.5</v>
      </c>
      <c r="N44" s="135">
        <v>0.5</v>
      </c>
      <c r="O44" s="135"/>
      <c r="P44" s="135">
        <v>4.71</v>
      </c>
      <c r="Q44" s="159">
        <f t="shared" si="9"/>
        <v>41676.435</v>
      </c>
      <c r="R44" s="159"/>
      <c r="S44" s="159"/>
      <c r="T44" s="173"/>
      <c r="U44" s="135">
        <f t="shared" si="10"/>
        <v>0</v>
      </c>
      <c r="V44" s="202">
        <v>10</v>
      </c>
      <c r="W44" s="135">
        <f t="shared" si="11"/>
        <v>4167.6435</v>
      </c>
      <c r="X44" s="202"/>
      <c r="Y44" s="135">
        <f t="shared" si="6"/>
        <v>0</v>
      </c>
      <c r="Z44" s="137">
        <f t="shared" si="7"/>
        <v>45844.078499999996</v>
      </c>
      <c r="AF44" s="3"/>
    </row>
    <row r="45" spans="1:32" s="83" customFormat="1" ht="18" customHeight="1">
      <c r="A45" s="153">
        <v>35</v>
      </c>
      <c r="B45" s="238" t="s">
        <v>190</v>
      </c>
      <c r="C45" s="238" t="s">
        <v>91</v>
      </c>
      <c r="D45" s="239" t="s">
        <v>47</v>
      </c>
      <c r="E45" s="240" t="s">
        <v>192</v>
      </c>
      <c r="F45" s="241" t="s">
        <v>221</v>
      </c>
      <c r="G45" s="241"/>
      <c r="H45" s="186">
        <v>0.5</v>
      </c>
      <c r="I45" s="240" t="s">
        <v>49</v>
      </c>
      <c r="J45" s="241" t="s">
        <v>116</v>
      </c>
      <c r="K45" s="240"/>
      <c r="L45" s="242">
        <v>17697</v>
      </c>
      <c r="M45" s="186">
        <v>0.5</v>
      </c>
      <c r="N45" s="186">
        <v>0.5</v>
      </c>
      <c r="O45" s="186"/>
      <c r="P45" s="186">
        <v>4.23</v>
      </c>
      <c r="Q45" s="186">
        <f t="shared" si="9"/>
        <v>37429.155000000006</v>
      </c>
      <c r="R45" s="186"/>
      <c r="S45" s="186"/>
      <c r="T45" s="243"/>
      <c r="U45" s="186">
        <f t="shared" si="10"/>
        <v>0</v>
      </c>
      <c r="V45" s="244">
        <v>10</v>
      </c>
      <c r="W45" s="186">
        <f t="shared" si="11"/>
        <v>3742.9155000000005</v>
      </c>
      <c r="X45" s="244"/>
      <c r="Y45" s="186">
        <f t="shared" si="6"/>
        <v>0</v>
      </c>
      <c r="Z45" s="137">
        <f t="shared" si="7"/>
        <v>41172.07050000001</v>
      </c>
      <c r="AF45" s="3"/>
    </row>
    <row r="46" spans="1:32" s="94" customFormat="1" ht="18" customHeight="1">
      <c r="A46" s="304" t="s">
        <v>16</v>
      </c>
      <c r="B46" s="305"/>
      <c r="C46" s="305"/>
      <c r="D46" s="305"/>
      <c r="E46" s="174"/>
      <c r="F46" s="174"/>
      <c r="G46" s="174"/>
      <c r="H46" s="175">
        <f>SUM(H11:H45)</f>
        <v>34</v>
      </c>
      <c r="I46" s="174"/>
      <c r="J46" s="174"/>
      <c r="K46" s="174"/>
      <c r="L46" s="174"/>
      <c r="M46" s="175">
        <f>SUM(M11:M45)</f>
        <v>34</v>
      </c>
      <c r="N46" s="175">
        <f>SUM(N11:N45)</f>
        <v>34</v>
      </c>
      <c r="O46" s="176"/>
      <c r="P46" s="176">
        <v>0</v>
      </c>
      <c r="Q46" s="175">
        <f>SUM(Q11:Q44)</f>
        <v>1975693.08</v>
      </c>
      <c r="R46" s="175"/>
      <c r="S46" s="175">
        <f>SUM(S11:S45)</f>
        <v>375110.03624999995</v>
      </c>
      <c r="T46" s="175"/>
      <c r="U46" s="175">
        <f>SUM(U11:U45)</f>
        <v>452158.3499999999</v>
      </c>
      <c r="V46" s="204"/>
      <c r="W46" s="175">
        <f>SUM(W11:W44)</f>
        <v>242785.14300000004</v>
      </c>
      <c r="X46" s="204">
        <v>0</v>
      </c>
      <c r="Y46" s="175">
        <f>SUM(Y11:Y44)</f>
        <v>58400.09999999999</v>
      </c>
      <c r="Z46" s="177">
        <f>SUM(Z11:Z45)</f>
        <v>3145318.77975</v>
      </c>
      <c r="AF46" s="3"/>
    </row>
    <row r="47" spans="1:32" s="79" customFormat="1" ht="18" customHeight="1">
      <c r="A47" s="130">
        <v>1</v>
      </c>
      <c r="B47" s="172" t="s">
        <v>113</v>
      </c>
      <c r="C47" s="172" t="s">
        <v>150</v>
      </c>
      <c r="D47" s="133"/>
      <c r="E47" s="147"/>
      <c r="F47" s="133"/>
      <c r="G47" s="133"/>
      <c r="H47" s="135">
        <f t="shared" si="2"/>
        <v>1</v>
      </c>
      <c r="I47" s="147"/>
      <c r="J47" s="133"/>
      <c r="K47" s="147">
        <v>1</v>
      </c>
      <c r="L47" s="140">
        <v>17697</v>
      </c>
      <c r="M47" s="135">
        <v>1</v>
      </c>
      <c r="N47" s="135">
        <v>1</v>
      </c>
      <c r="O47" s="135"/>
      <c r="P47" s="135">
        <v>2.77</v>
      </c>
      <c r="Q47" s="135">
        <f>L47*P47</f>
        <v>49020.69</v>
      </c>
      <c r="R47" s="135"/>
      <c r="S47" s="135"/>
      <c r="T47" s="135"/>
      <c r="U47" s="135">
        <f aca="true" t="shared" si="12" ref="U47:U58">Q47*T47/100</f>
        <v>0</v>
      </c>
      <c r="V47" s="202">
        <v>10</v>
      </c>
      <c r="W47" s="135">
        <f aca="true" t="shared" si="13" ref="W47:W63">Q47*V47/100</f>
        <v>4902.069</v>
      </c>
      <c r="X47" s="202"/>
      <c r="Y47" s="135">
        <f>L47*X47/100</f>
        <v>0</v>
      </c>
      <c r="Z47" s="212">
        <f>Q47+U47+W47+Y47</f>
        <v>53922.759000000005</v>
      </c>
      <c r="AF47" s="3"/>
    </row>
    <row r="48" spans="1:32" s="79" customFormat="1" ht="18" customHeight="1">
      <c r="A48" s="130">
        <v>2</v>
      </c>
      <c r="B48" s="132" t="s">
        <v>222</v>
      </c>
      <c r="C48" s="132" t="s">
        <v>151</v>
      </c>
      <c r="D48" s="133"/>
      <c r="E48" s="133"/>
      <c r="F48" s="133"/>
      <c r="G48" s="133"/>
      <c r="H48" s="135">
        <f t="shared" si="2"/>
        <v>1</v>
      </c>
      <c r="I48" s="133"/>
      <c r="J48" s="133"/>
      <c r="K48" s="133">
        <v>5</v>
      </c>
      <c r="L48" s="140">
        <v>17697</v>
      </c>
      <c r="M48" s="178">
        <v>1</v>
      </c>
      <c r="N48" s="178">
        <v>1</v>
      </c>
      <c r="O48" s="179"/>
      <c r="P48" s="179">
        <v>2.92</v>
      </c>
      <c r="Q48" s="135">
        <f>L48*P48</f>
        <v>51675.24</v>
      </c>
      <c r="R48" s="135"/>
      <c r="S48" s="135"/>
      <c r="T48" s="178"/>
      <c r="U48" s="135">
        <f t="shared" si="12"/>
        <v>0</v>
      </c>
      <c r="V48" s="202">
        <v>10</v>
      </c>
      <c r="W48" s="135">
        <f t="shared" si="13"/>
        <v>5167.523999999999</v>
      </c>
      <c r="X48" s="202">
        <v>35</v>
      </c>
      <c r="Y48" s="135">
        <f>L48*X48/100</f>
        <v>6193.95</v>
      </c>
      <c r="Z48" s="212">
        <f aca="true" t="shared" si="14" ref="Z48:Z84">Q48+U48+W48+Y48</f>
        <v>63036.71399999999</v>
      </c>
      <c r="AF48" s="3"/>
    </row>
    <row r="49" spans="1:32" s="79" customFormat="1" ht="18" customHeight="1">
      <c r="A49" s="130">
        <v>3</v>
      </c>
      <c r="B49" s="132" t="s">
        <v>183</v>
      </c>
      <c r="C49" s="132" t="s">
        <v>151</v>
      </c>
      <c r="D49" s="133"/>
      <c r="E49" s="133"/>
      <c r="F49" s="133"/>
      <c r="G49" s="133"/>
      <c r="H49" s="135">
        <v>0.5</v>
      </c>
      <c r="I49" s="133"/>
      <c r="J49" s="133"/>
      <c r="K49" s="133">
        <v>5</v>
      </c>
      <c r="L49" s="140">
        <v>17697</v>
      </c>
      <c r="M49" s="178">
        <v>0.5</v>
      </c>
      <c r="N49" s="178">
        <v>0.5</v>
      </c>
      <c r="O49" s="179"/>
      <c r="P49" s="179">
        <v>2.92</v>
      </c>
      <c r="Q49" s="135">
        <f>L49*P49</f>
        <v>51675.24</v>
      </c>
      <c r="R49" s="135"/>
      <c r="S49" s="135"/>
      <c r="T49" s="178"/>
      <c r="U49" s="135">
        <f t="shared" si="12"/>
        <v>0</v>
      </c>
      <c r="V49" s="202">
        <v>10</v>
      </c>
      <c r="W49" s="135">
        <f t="shared" si="13"/>
        <v>5167.523999999999</v>
      </c>
      <c r="X49" s="202">
        <v>35</v>
      </c>
      <c r="Y49" s="135">
        <f>L49*X49/100</f>
        <v>6193.95</v>
      </c>
      <c r="Z49" s="212">
        <f t="shared" si="14"/>
        <v>63036.71399999999</v>
      </c>
      <c r="AF49" s="3"/>
    </row>
    <row r="50" spans="1:32" s="79" customFormat="1" ht="18" customHeight="1">
      <c r="A50" s="130">
        <v>4</v>
      </c>
      <c r="B50" s="132" t="s">
        <v>223</v>
      </c>
      <c r="C50" s="132" t="s">
        <v>151</v>
      </c>
      <c r="D50" s="133"/>
      <c r="E50" s="133"/>
      <c r="F50" s="133"/>
      <c r="G50" s="133"/>
      <c r="H50" s="135">
        <v>0.5</v>
      </c>
      <c r="I50" s="133"/>
      <c r="J50" s="133"/>
      <c r="K50" s="133">
        <v>5</v>
      </c>
      <c r="L50" s="140">
        <v>17697</v>
      </c>
      <c r="M50" s="178">
        <v>0.5</v>
      </c>
      <c r="N50" s="178">
        <v>0.5</v>
      </c>
      <c r="O50" s="179"/>
      <c r="P50" s="179">
        <v>2.92</v>
      </c>
      <c r="Q50" s="135">
        <f>L50*P50</f>
        <v>51675.24</v>
      </c>
      <c r="R50" s="135"/>
      <c r="S50" s="135"/>
      <c r="T50" s="178"/>
      <c r="U50" s="135">
        <f t="shared" si="12"/>
        <v>0</v>
      </c>
      <c r="V50" s="202">
        <v>10</v>
      </c>
      <c r="W50" s="135">
        <f t="shared" si="13"/>
        <v>5167.523999999999</v>
      </c>
      <c r="X50" s="202">
        <v>35</v>
      </c>
      <c r="Y50" s="135">
        <f>L50*X50/100</f>
        <v>6193.95</v>
      </c>
      <c r="Z50" s="212">
        <f t="shared" si="14"/>
        <v>63036.71399999999</v>
      </c>
      <c r="AF50" s="3"/>
    </row>
    <row r="51" spans="1:32" s="79" customFormat="1" ht="18" customHeight="1">
      <c r="A51" s="130">
        <v>5</v>
      </c>
      <c r="B51" s="253" t="s">
        <v>115</v>
      </c>
      <c r="C51" s="227" t="s">
        <v>151</v>
      </c>
      <c r="D51" s="232"/>
      <c r="E51" s="232"/>
      <c r="F51" s="232"/>
      <c r="G51" s="232"/>
      <c r="H51" s="231">
        <v>2</v>
      </c>
      <c r="I51" s="232"/>
      <c r="J51" s="232"/>
      <c r="K51" s="232">
        <v>5</v>
      </c>
      <c r="L51" s="236">
        <v>17697</v>
      </c>
      <c r="M51" s="255">
        <v>2</v>
      </c>
      <c r="N51" s="255">
        <v>2</v>
      </c>
      <c r="O51" s="179"/>
      <c r="P51" s="179">
        <v>2.92</v>
      </c>
      <c r="Q51" s="135">
        <f>L51*P51</f>
        <v>51675.24</v>
      </c>
      <c r="R51" s="135"/>
      <c r="S51" s="135"/>
      <c r="T51" s="178"/>
      <c r="U51" s="135">
        <f t="shared" si="12"/>
        <v>0</v>
      </c>
      <c r="V51" s="202">
        <v>10</v>
      </c>
      <c r="W51" s="135">
        <f t="shared" si="13"/>
        <v>5167.523999999999</v>
      </c>
      <c r="X51" s="202">
        <v>35</v>
      </c>
      <c r="Y51" s="135">
        <f>L51*X51/100</f>
        <v>6193.95</v>
      </c>
      <c r="Z51" s="212">
        <f t="shared" si="14"/>
        <v>63036.71399999999</v>
      </c>
      <c r="AF51" s="3"/>
    </row>
    <row r="52" spans="1:32" s="79" customFormat="1" ht="18" customHeight="1">
      <c r="A52" s="130">
        <v>6</v>
      </c>
      <c r="B52" s="172" t="s">
        <v>224</v>
      </c>
      <c r="C52" s="132" t="s">
        <v>94</v>
      </c>
      <c r="D52" s="133"/>
      <c r="E52" s="133"/>
      <c r="F52" s="133"/>
      <c r="G52" s="133"/>
      <c r="H52" s="135">
        <f t="shared" si="2"/>
        <v>1</v>
      </c>
      <c r="I52" s="133"/>
      <c r="J52" s="133"/>
      <c r="K52" s="133">
        <v>1</v>
      </c>
      <c r="L52" s="140">
        <v>17697</v>
      </c>
      <c r="M52" s="178">
        <v>1</v>
      </c>
      <c r="N52" s="178">
        <v>1</v>
      </c>
      <c r="O52" s="179"/>
      <c r="P52" s="179">
        <v>2.77</v>
      </c>
      <c r="Q52" s="135">
        <f aca="true" t="shared" si="15" ref="Q52:Q59">L52*P52*M52</f>
        <v>49020.69</v>
      </c>
      <c r="R52" s="135"/>
      <c r="S52" s="135"/>
      <c r="T52" s="178"/>
      <c r="U52" s="135">
        <f t="shared" si="12"/>
        <v>0</v>
      </c>
      <c r="V52" s="202">
        <v>10</v>
      </c>
      <c r="W52" s="135">
        <f t="shared" si="13"/>
        <v>4902.069</v>
      </c>
      <c r="X52" s="202"/>
      <c r="Y52" s="135">
        <f aca="true" t="shared" si="16" ref="Y52:Y63">L52*X52/100*M52</f>
        <v>0</v>
      </c>
      <c r="Z52" s="212">
        <f t="shared" si="14"/>
        <v>53922.759000000005</v>
      </c>
      <c r="AF52" s="3"/>
    </row>
    <row r="53" spans="1:32" s="79" customFormat="1" ht="18" customHeight="1">
      <c r="A53" s="130">
        <v>7</v>
      </c>
      <c r="B53" s="172" t="s">
        <v>225</v>
      </c>
      <c r="C53" s="132" t="s">
        <v>152</v>
      </c>
      <c r="D53" s="133"/>
      <c r="E53" s="133"/>
      <c r="F53" s="133"/>
      <c r="G53" s="133"/>
      <c r="H53" s="135">
        <f t="shared" si="2"/>
        <v>0.5</v>
      </c>
      <c r="I53" s="133"/>
      <c r="J53" s="133"/>
      <c r="K53" s="133">
        <v>3</v>
      </c>
      <c r="L53" s="140">
        <v>17697</v>
      </c>
      <c r="M53" s="178">
        <v>0.5</v>
      </c>
      <c r="N53" s="178">
        <v>0.5</v>
      </c>
      <c r="O53" s="179"/>
      <c r="P53" s="179">
        <v>2.84</v>
      </c>
      <c r="Q53" s="135">
        <f t="shared" si="15"/>
        <v>25129.739999999998</v>
      </c>
      <c r="R53" s="135"/>
      <c r="S53" s="135"/>
      <c r="T53" s="178"/>
      <c r="U53" s="135">
        <f t="shared" si="12"/>
        <v>0</v>
      </c>
      <c r="V53" s="202">
        <v>10</v>
      </c>
      <c r="W53" s="135">
        <f t="shared" si="13"/>
        <v>2512.9739999999997</v>
      </c>
      <c r="X53" s="202"/>
      <c r="Y53" s="135">
        <f t="shared" si="16"/>
        <v>0</v>
      </c>
      <c r="Z53" s="212">
        <f t="shared" si="14"/>
        <v>27642.713999999996</v>
      </c>
      <c r="AF53" s="3"/>
    </row>
    <row r="54" spans="1:32" s="79" customFormat="1" ht="18" customHeight="1">
      <c r="A54" s="130"/>
      <c r="B54" s="172" t="s">
        <v>160</v>
      </c>
      <c r="C54" s="132" t="s">
        <v>152</v>
      </c>
      <c r="D54" s="133"/>
      <c r="E54" s="133"/>
      <c r="F54" s="133"/>
      <c r="G54" s="133"/>
      <c r="H54" s="135">
        <f>M54</f>
        <v>0.5</v>
      </c>
      <c r="I54" s="133"/>
      <c r="J54" s="133"/>
      <c r="K54" s="133">
        <v>3</v>
      </c>
      <c r="L54" s="140">
        <v>17697</v>
      </c>
      <c r="M54" s="178">
        <v>0.5</v>
      </c>
      <c r="N54" s="178">
        <v>0.5</v>
      </c>
      <c r="O54" s="179"/>
      <c r="P54" s="179">
        <v>2.84</v>
      </c>
      <c r="Q54" s="135">
        <f>L54*P54*M54</f>
        <v>25129.739999999998</v>
      </c>
      <c r="R54" s="135"/>
      <c r="S54" s="135"/>
      <c r="T54" s="178"/>
      <c r="U54" s="135">
        <f>Q54*T54/100</f>
        <v>0</v>
      </c>
      <c r="V54" s="202">
        <v>10</v>
      </c>
      <c r="W54" s="135">
        <f t="shared" si="13"/>
        <v>2512.9739999999997</v>
      </c>
      <c r="X54" s="202"/>
      <c r="Y54" s="135"/>
      <c r="Z54" s="212">
        <f t="shared" si="14"/>
        <v>27642.713999999996</v>
      </c>
      <c r="AF54" s="3"/>
    </row>
    <row r="55" spans="1:32" s="79" customFormat="1" ht="18" customHeight="1">
      <c r="A55" s="130">
        <v>8</v>
      </c>
      <c r="B55" s="172" t="s">
        <v>225</v>
      </c>
      <c r="C55" s="132" t="s">
        <v>153</v>
      </c>
      <c r="D55" s="133"/>
      <c r="E55" s="133"/>
      <c r="F55" s="133"/>
      <c r="G55" s="133"/>
      <c r="H55" s="135">
        <f t="shared" si="2"/>
        <v>1</v>
      </c>
      <c r="I55" s="133"/>
      <c r="J55" s="133"/>
      <c r="K55" s="133">
        <v>2</v>
      </c>
      <c r="L55" s="140">
        <v>17697</v>
      </c>
      <c r="M55" s="178">
        <v>1</v>
      </c>
      <c r="N55" s="178">
        <v>1</v>
      </c>
      <c r="O55" s="179"/>
      <c r="P55" s="179">
        <v>2.81</v>
      </c>
      <c r="Q55" s="135">
        <f t="shared" si="15"/>
        <v>49728.57</v>
      </c>
      <c r="R55" s="135"/>
      <c r="S55" s="135"/>
      <c r="T55" s="178"/>
      <c r="U55" s="135">
        <f t="shared" si="12"/>
        <v>0</v>
      </c>
      <c r="V55" s="202">
        <v>10</v>
      </c>
      <c r="W55" s="135">
        <f t="shared" si="13"/>
        <v>4972.857</v>
      </c>
      <c r="X55" s="202"/>
      <c r="Y55" s="135">
        <f t="shared" si="16"/>
        <v>0</v>
      </c>
      <c r="Z55" s="212">
        <f t="shared" si="14"/>
        <v>54701.426999999996</v>
      </c>
      <c r="AF55" s="3"/>
    </row>
    <row r="56" spans="1:32" s="79" customFormat="1" ht="18" customHeight="1">
      <c r="A56" s="130">
        <v>10</v>
      </c>
      <c r="B56" s="172" t="s">
        <v>155</v>
      </c>
      <c r="C56" s="132" t="s">
        <v>157</v>
      </c>
      <c r="D56" s="133"/>
      <c r="E56" s="133"/>
      <c r="F56" s="133"/>
      <c r="G56" s="133"/>
      <c r="H56" s="135">
        <f t="shared" si="2"/>
        <v>1</v>
      </c>
      <c r="I56" s="133"/>
      <c r="J56" s="133"/>
      <c r="K56" s="133">
        <v>2</v>
      </c>
      <c r="L56" s="140">
        <v>17697</v>
      </c>
      <c r="M56" s="178">
        <v>1</v>
      </c>
      <c r="N56" s="178">
        <v>1</v>
      </c>
      <c r="O56" s="179"/>
      <c r="P56" s="179">
        <v>2.81</v>
      </c>
      <c r="Q56" s="135">
        <f t="shared" si="15"/>
        <v>49728.57</v>
      </c>
      <c r="R56" s="135"/>
      <c r="S56" s="135"/>
      <c r="T56" s="178"/>
      <c r="U56" s="135">
        <f t="shared" si="12"/>
        <v>0</v>
      </c>
      <c r="V56" s="202">
        <v>10</v>
      </c>
      <c r="W56" s="135">
        <f t="shared" si="13"/>
        <v>4972.857</v>
      </c>
      <c r="X56" s="202"/>
      <c r="Y56" s="135">
        <f t="shared" si="16"/>
        <v>0</v>
      </c>
      <c r="Z56" s="212">
        <f t="shared" si="14"/>
        <v>54701.426999999996</v>
      </c>
      <c r="AF56" s="3"/>
    </row>
    <row r="57" spans="1:32" s="79" customFormat="1" ht="18" customHeight="1">
      <c r="A57" s="130">
        <v>11</v>
      </c>
      <c r="B57" s="172" t="s">
        <v>156</v>
      </c>
      <c r="C57" s="132" t="s">
        <v>157</v>
      </c>
      <c r="D57" s="133"/>
      <c r="E57" s="133"/>
      <c r="F57" s="133"/>
      <c r="G57" s="133"/>
      <c r="H57" s="135">
        <f t="shared" si="2"/>
        <v>1</v>
      </c>
      <c r="I57" s="133"/>
      <c r="J57" s="133"/>
      <c r="K57" s="133">
        <v>2</v>
      </c>
      <c r="L57" s="140">
        <v>17697</v>
      </c>
      <c r="M57" s="178">
        <v>1</v>
      </c>
      <c r="N57" s="178">
        <v>1</v>
      </c>
      <c r="O57" s="179"/>
      <c r="P57" s="179">
        <v>2.81</v>
      </c>
      <c r="Q57" s="135">
        <f t="shared" si="15"/>
        <v>49728.57</v>
      </c>
      <c r="R57" s="135"/>
      <c r="S57" s="135"/>
      <c r="T57" s="178"/>
      <c r="U57" s="135">
        <f t="shared" si="12"/>
        <v>0</v>
      </c>
      <c r="V57" s="202">
        <v>10</v>
      </c>
      <c r="W57" s="135">
        <f t="shared" si="13"/>
        <v>4972.857</v>
      </c>
      <c r="X57" s="202"/>
      <c r="Y57" s="135">
        <f t="shared" si="16"/>
        <v>0</v>
      </c>
      <c r="Z57" s="212">
        <f t="shared" si="14"/>
        <v>54701.426999999996</v>
      </c>
      <c r="AF57" s="3"/>
    </row>
    <row r="58" spans="1:32" s="79" customFormat="1" ht="18" customHeight="1">
      <c r="A58" s="130">
        <v>12</v>
      </c>
      <c r="B58" s="172" t="s">
        <v>158</v>
      </c>
      <c r="C58" s="132" t="s">
        <v>159</v>
      </c>
      <c r="D58" s="133"/>
      <c r="E58" s="133"/>
      <c r="F58" s="133"/>
      <c r="G58" s="133"/>
      <c r="H58" s="135">
        <f t="shared" si="2"/>
        <v>1</v>
      </c>
      <c r="I58" s="133"/>
      <c r="J58" s="133"/>
      <c r="K58" s="133">
        <v>2</v>
      </c>
      <c r="L58" s="140">
        <v>17697</v>
      </c>
      <c r="M58" s="178">
        <v>1</v>
      </c>
      <c r="N58" s="178">
        <v>1</v>
      </c>
      <c r="O58" s="179"/>
      <c r="P58" s="179">
        <v>2.81</v>
      </c>
      <c r="Q58" s="135">
        <f t="shared" si="15"/>
        <v>49728.57</v>
      </c>
      <c r="R58" s="135"/>
      <c r="S58" s="135"/>
      <c r="T58" s="178"/>
      <c r="U58" s="135">
        <f t="shared" si="12"/>
        <v>0</v>
      </c>
      <c r="V58" s="202">
        <v>10</v>
      </c>
      <c r="W58" s="135">
        <f t="shared" si="13"/>
        <v>4972.857</v>
      </c>
      <c r="X58" s="202"/>
      <c r="Y58" s="135">
        <f t="shared" si="16"/>
        <v>0</v>
      </c>
      <c r="Z58" s="212">
        <f t="shared" si="14"/>
        <v>54701.426999999996</v>
      </c>
      <c r="AF58" s="3"/>
    </row>
    <row r="59" spans="1:32" s="79" customFormat="1" ht="18" customHeight="1">
      <c r="A59" s="130">
        <v>13</v>
      </c>
      <c r="B59" s="172" t="s">
        <v>160</v>
      </c>
      <c r="C59" s="132" t="s">
        <v>161</v>
      </c>
      <c r="D59" s="133"/>
      <c r="E59" s="133"/>
      <c r="F59" s="133"/>
      <c r="G59" s="133"/>
      <c r="H59" s="135">
        <f t="shared" si="2"/>
        <v>1</v>
      </c>
      <c r="I59" s="133"/>
      <c r="J59" s="133"/>
      <c r="K59" s="133">
        <v>2</v>
      </c>
      <c r="L59" s="140">
        <v>17697</v>
      </c>
      <c r="M59" s="178">
        <v>1</v>
      </c>
      <c r="N59" s="178">
        <v>1</v>
      </c>
      <c r="O59" s="179"/>
      <c r="P59" s="179">
        <v>2.81</v>
      </c>
      <c r="Q59" s="135">
        <f t="shared" si="15"/>
        <v>49728.57</v>
      </c>
      <c r="R59" s="135"/>
      <c r="S59" s="135"/>
      <c r="T59" s="178"/>
      <c r="U59" s="135">
        <f aca="true" t="shared" si="17" ref="U59:U72">Q59*T59/100</f>
        <v>0</v>
      </c>
      <c r="V59" s="202">
        <v>10</v>
      </c>
      <c r="W59" s="135">
        <f t="shared" si="13"/>
        <v>4972.857</v>
      </c>
      <c r="X59" s="202">
        <v>30</v>
      </c>
      <c r="Y59" s="135">
        <f t="shared" si="16"/>
        <v>5309.1</v>
      </c>
      <c r="Z59" s="212">
        <f t="shared" si="14"/>
        <v>60010.526999999995</v>
      </c>
      <c r="AF59" s="3"/>
    </row>
    <row r="60" spans="1:32" s="79" customFormat="1" ht="18" customHeight="1" thickBot="1">
      <c r="A60" s="130">
        <v>14</v>
      </c>
      <c r="B60" s="180" t="s">
        <v>162</v>
      </c>
      <c r="C60" s="181" t="s">
        <v>101</v>
      </c>
      <c r="D60" s="156"/>
      <c r="E60" s="156"/>
      <c r="F60" s="156"/>
      <c r="G60" s="156"/>
      <c r="H60" s="135">
        <f t="shared" si="2"/>
        <v>1</v>
      </c>
      <c r="I60" s="156"/>
      <c r="J60" s="133"/>
      <c r="K60" s="182">
        <v>5</v>
      </c>
      <c r="L60" s="183">
        <v>17697</v>
      </c>
      <c r="M60" s="184">
        <v>1</v>
      </c>
      <c r="N60" s="184">
        <v>1</v>
      </c>
      <c r="O60" s="185"/>
      <c r="P60" s="185">
        <v>2.92</v>
      </c>
      <c r="Q60" s="186">
        <f>L60*P60</f>
        <v>51675.24</v>
      </c>
      <c r="R60" s="186"/>
      <c r="S60" s="186"/>
      <c r="T60" s="184"/>
      <c r="U60" s="159">
        <f t="shared" si="17"/>
        <v>0</v>
      </c>
      <c r="V60" s="205">
        <v>10</v>
      </c>
      <c r="W60" s="159">
        <f t="shared" si="13"/>
        <v>5167.523999999999</v>
      </c>
      <c r="X60" s="205"/>
      <c r="Y60" s="186">
        <f t="shared" si="16"/>
        <v>0</v>
      </c>
      <c r="Z60" s="212">
        <f t="shared" si="14"/>
        <v>56842.763999999996</v>
      </c>
      <c r="AF60" s="3"/>
    </row>
    <row r="61" spans="1:32" s="79" customFormat="1" ht="18" customHeight="1">
      <c r="A61" s="130">
        <v>15</v>
      </c>
      <c r="B61" s="172" t="s">
        <v>163</v>
      </c>
      <c r="C61" s="132" t="s">
        <v>102</v>
      </c>
      <c r="D61" s="133"/>
      <c r="E61" s="133"/>
      <c r="F61" s="133"/>
      <c r="G61" s="133"/>
      <c r="H61" s="135">
        <f t="shared" si="2"/>
        <v>1.5</v>
      </c>
      <c r="I61" s="133"/>
      <c r="J61" s="133"/>
      <c r="K61" s="133">
        <v>4</v>
      </c>
      <c r="L61" s="140">
        <v>17697</v>
      </c>
      <c r="M61" s="178">
        <v>1.5</v>
      </c>
      <c r="N61" s="178">
        <v>1.5</v>
      </c>
      <c r="O61" s="179"/>
      <c r="P61" s="179">
        <v>2.89</v>
      </c>
      <c r="Q61" s="135">
        <f>L61*P61*M61</f>
        <v>76716.495</v>
      </c>
      <c r="R61" s="135"/>
      <c r="S61" s="135"/>
      <c r="T61" s="178"/>
      <c r="U61" s="135">
        <f t="shared" si="17"/>
        <v>0</v>
      </c>
      <c r="V61" s="202">
        <v>10</v>
      </c>
      <c r="W61" s="135">
        <f t="shared" si="13"/>
        <v>7671.6494999999995</v>
      </c>
      <c r="X61" s="202">
        <v>30</v>
      </c>
      <c r="Y61" s="187">
        <f t="shared" si="16"/>
        <v>7963.650000000001</v>
      </c>
      <c r="Z61" s="212">
        <f t="shared" si="14"/>
        <v>92351.79449999999</v>
      </c>
      <c r="AF61" s="3"/>
    </row>
    <row r="62" spans="1:32" s="79" customFormat="1" ht="18" customHeight="1" thickBot="1">
      <c r="A62" s="130">
        <v>16</v>
      </c>
      <c r="B62" s="172" t="s">
        <v>149</v>
      </c>
      <c r="C62" s="132" t="s">
        <v>102</v>
      </c>
      <c r="D62" s="133"/>
      <c r="E62" s="133"/>
      <c r="F62" s="133"/>
      <c r="G62" s="133"/>
      <c r="H62" s="135">
        <f t="shared" si="2"/>
        <v>0.5</v>
      </c>
      <c r="I62" s="133"/>
      <c r="J62" s="188"/>
      <c r="K62" s="188">
        <v>5</v>
      </c>
      <c r="L62" s="140">
        <v>17697</v>
      </c>
      <c r="M62" s="178">
        <v>0.5</v>
      </c>
      <c r="N62" s="178">
        <v>0.5</v>
      </c>
      <c r="O62" s="179"/>
      <c r="P62" s="179">
        <v>2.92</v>
      </c>
      <c r="Q62" s="135">
        <f>L62*P62*M62</f>
        <v>25837.62</v>
      </c>
      <c r="R62" s="135"/>
      <c r="S62" s="135"/>
      <c r="T62" s="178"/>
      <c r="U62" s="135">
        <f t="shared" si="17"/>
        <v>0</v>
      </c>
      <c r="V62" s="202">
        <v>10</v>
      </c>
      <c r="W62" s="135">
        <f t="shared" si="13"/>
        <v>2583.7619999999997</v>
      </c>
      <c r="X62" s="202">
        <v>30</v>
      </c>
      <c r="Y62" s="187">
        <f t="shared" si="16"/>
        <v>2654.55</v>
      </c>
      <c r="Z62" s="212">
        <f t="shared" si="14"/>
        <v>31075.931999999997</v>
      </c>
      <c r="AF62" s="3"/>
    </row>
    <row r="63" spans="1:32" s="79" customFormat="1" ht="18" customHeight="1" thickTop="1">
      <c r="A63" s="130">
        <v>17</v>
      </c>
      <c r="B63" s="253" t="s">
        <v>229</v>
      </c>
      <c r="C63" s="227" t="s">
        <v>102</v>
      </c>
      <c r="D63" s="232"/>
      <c r="E63" s="232"/>
      <c r="F63" s="232"/>
      <c r="G63" s="232"/>
      <c r="H63" s="231">
        <v>1</v>
      </c>
      <c r="I63" s="232"/>
      <c r="J63" s="254"/>
      <c r="K63" s="254">
        <v>4</v>
      </c>
      <c r="L63" s="236">
        <v>17697</v>
      </c>
      <c r="M63" s="255">
        <v>1</v>
      </c>
      <c r="N63" s="255">
        <v>1</v>
      </c>
      <c r="O63" s="256"/>
      <c r="P63" s="256">
        <v>2.89</v>
      </c>
      <c r="Q63" s="231">
        <f>L63*P63*M63</f>
        <v>51144.33</v>
      </c>
      <c r="R63" s="231"/>
      <c r="S63" s="231"/>
      <c r="T63" s="178"/>
      <c r="U63" s="135">
        <f t="shared" si="17"/>
        <v>0</v>
      </c>
      <c r="V63" s="202">
        <v>10</v>
      </c>
      <c r="W63" s="135">
        <f t="shared" si="13"/>
        <v>5114.433000000001</v>
      </c>
      <c r="X63" s="202">
        <v>30</v>
      </c>
      <c r="Y63" s="187">
        <f t="shared" si="16"/>
        <v>5309.1</v>
      </c>
      <c r="Z63" s="212">
        <f t="shared" si="14"/>
        <v>61567.863000000005</v>
      </c>
      <c r="AF63" s="3"/>
    </row>
    <row r="64" spans="1:32" s="79" customFormat="1" ht="18" customHeight="1">
      <c r="A64" s="130">
        <v>18</v>
      </c>
      <c r="B64" s="172" t="s">
        <v>155</v>
      </c>
      <c r="C64" s="132" t="s">
        <v>164</v>
      </c>
      <c r="D64" s="133"/>
      <c r="E64" s="133"/>
      <c r="F64" s="133"/>
      <c r="G64" s="133"/>
      <c r="H64" s="135">
        <f aca="true" t="shared" si="18" ref="H64:H69">M64</f>
        <v>0.5</v>
      </c>
      <c r="I64" s="133"/>
      <c r="J64" s="133"/>
      <c r="K64" s="133">
        <v>3</v>
      </c>
      <c r="L64" s="140">
        <v>17697</v>
      </c>
      <c r="M64" s="178">
        <v>0.5</v>
      </c>
      <c r="N64" s="178">
        <v>0.5</v>
      </c>
      <c r="O64" s="179"/>
      <c r="P64" s="179">
        <v>2.84</v>
      </c>
      <c r="Q64" s="135">
        <f>L64*P64*M64</f>
        <v>25129.739999999998</v>
      </c>
      <c r="R64" s="135"/>
      <c r="S64" s="135"/>
      <c r="T64" s="178"/>
      <c r="U64" s="135">
        <f t="shared" si="17"/>
        <v>0</v>
      </c>
      <c r="V64" s="202">
        <v>10</v>
      </c>
      <c r="W64" s="135">
        <f aca="true" t="shared" si="19" ref="W64:W72">Q64*V64/100</f>
        <v>2512.9739999999997</v>
      </c>
      <c r="X64" s="202"/>
      <c r="Y64" s="187">
        <f aca="true" t="shared" si="20" ref="Y64:Y72">L64*X64/100*M64</f>
        <v>0</v>
      </c>
      <c r="Z64" s="212">
        <f t="shared" si="14"/>
        <v>27642.713999999996</v>
      </c>
      <c r="AF64" s="3"/>
    </row>
    <row r="65" spans="1:32" s="79" customFormat="1" ht="18" customHeight="1">
      <c r="A65" s="130">
        <v>19</v>
      </c>
      <c r="B65" s="172" t="s">
        <v>162</v>
      </c>
      <c r="C65" s="132" t="s">
        <v>164</v>
      </c>
      <c r="D65" s="133"/>
      <c r="E65" s="133"/>
      <c r="F65" s="133"/>
      <c r="G65" s="133"/>
      <c r="H65" s="135">
        <f t="shared" si="18"/>
        <v>0.5</v>
      </c>
      <c r="I65" s="133"/>
      <c r="J65" s="133"/>
      <c r="K65" s="133">
        <v>3</v>
      </c>
      <c r="L65" s="140">
        <v>17697</v>
      </c>
      <c r="M65" s="178">
        <v>0.5</v>
      </c>
      <c r="N65" s="178">
        <v>0.5</v>
      </c>
      <c r="O65" s="179"/>
      <c r="P65" s="179">
        <v>2.84</v>
      </c>
      <c r="Q65" s="135">
        <f aca="true" t="shared" si="21" ref="Q65:Q72">L65*P65*M65</f>
        <v>25129.739999999998</v>
      </c>
      <c r="R65" s="135"/>
      <c r="S65" s="135"/>
      <c r="T65" s="178"/>
      <c r="U65" s="135">
        <f t="shared" si="17"/>
        <v>0</v>
      </c>
      <c r="V65" s="202">
        <v>10</v>
      </c>
      <c r="W65" s="135">
        <f t="shared" si="19"/>
        <v>2512.9739999999997</v>
      </c>
      <c r="X65" s="202"/>
      <c r="Y65" s="187">
        <f t="shared" si="20"/>
        <v>0</v>
      </c>
      <c r="Z65" s="212">
        <f t="shared" si="14"/>
        <v>27642.713999999996</v>
      </c>
      <c r="AF65" s="3"/>
    </row>
    <row r="66" spans="1:32" s="79" customFormat="1" ht="18" customHeight="1">
      <c r="A66" s="130">
        <v>20</v>
      </c>
      <c r="B66" s="172" t="s">
        <v>165</v>
      </c>
      <c r="C66" s="132" t="s">
        <v>164</v>
      </c>
      <c r="D66" s="133"/>
      <c r="E66" s="133"/>
      <c r="F66" s="133"/>
      <c r="G66" s="133"/>
      <c r="H66" s="135">
        <f t="shared" si="18"/>
        <v>0.5</v>
      </c>
      <c r="I66" s="133"/>
      <c r="J66" s="133"/>
      <c r="K66" s="133">
        <v>3</v>
      </c>
      <c r="L66" s="140">
        <v>17697</v>
      </c>
      <c r="M66" s="178">
        <v>0.5</v>
      </c>
      <c r="N66" s="178">
        <v>0.5</v>
      </c>
      <c r="O66" s="179"/>
      <c r="P66" s="179">
        <v>2.84</v>
      </c>
      <c r="Q66" s="135">
        <f t="shared" si="21"/>
        <v>25129.739999999998</v>
      </c>
      <c r="R66" s="135"/>
      <c r="S66" s="135"/>
      <c r="T66" s="178"/>
      <c r="U66" s="135">
        <f t="shared" si="17"/>
        <v>0</v>
      </c>
      <c r="V66" s="202">
        <v>10</v>
      </c>
      <c r="W66" s="135">
        <f t="shared" si="19"/>
        <v>2512.9739999999997</v>
      </c>
      <c r="X66" s="202"/>
      <c r="Y66" s="187">
        <f t="shared" si="20"/>
        <v>0</v>
      </c>
      <c r="Z66" s="212">
        <f t="shared" si="14"/>
        <v>27642.713999999996</v>
      </c>
      <c r="AF66" s="3"/>
    </row>
    <row r="67" spans="1:32" s="79" customFormat="1" ht="18" customHeight="1">
      <c r="A67" s="130">
        <v>21</v>
      </c>
      <c r="B67" s="172" t="s">
        <v>230</v>
      </c>
      <c r="C67" s="132" t="s">
        <v>164</v>
      </c>
      <c r="D67" s="133"/>
      <c r="E67" s="133"/>
      <c r="F67" s="133"/>
      <c r="G67" s="133"/>
      <c r="H67" s="135">
        <f t="shared" si="18"/>
        <v>1</v>
      </c>
      <c r="I67" s="133"/>
      <c r="J67" s="133"/>
      <c r="K67" s="133">
        <v>3</v>
      </c>
      <c r="L67" s="140">
        <v>17697</v>
      </c>
      <c r="M67" s="178">
        <v>1</v>
      </c>
      <c r="N67" s="178">
        <v>1</v>
      </c>
      <c r="O67" s="179"/>
      <c r="P67" s="179">
        <v>2.84</v>
      </c>
      <c r="Q67" s="135">
        <f t="shared" si="21"/>
        <v>50259.479999999996</v>
      </c>
      <c r="R67" s="135"/>
      <c r="S67" s="135"/>
      <c r="T67" s="178"/>
      <c r="U67" s="135">
        <f t="shared" si="17"/>
        <v>0</v>
      </c>
      <c r="V67" s="202">
        <v>10</v>
      </c>
      <c r="W67" s="135">
        <f t="shared" si="19"/>
        <v>5025.947999999999</v>
      </c>
      <c r="X67" s="202"/>
      <c r="Y67" s="187">
        <f t="shared" si="20"/>
        <v>0</v>
      </c>
      <c r="Z67" s="212">
        <f t="shared" si="14"/>
        <v>55285.42799999999</v>
      </c>
      <c r="AF67" s="3"/>
    </row>
    <row r="68" spans="1:32" s="79" customFormat="1" ht="18" customHeight="1">
      <c r="A68" s="130">
        <v>22</v>
      </c>
      <c r="B68" s="172" t="s">
        <v>231</v>
      </c>
      <c r="C68" s="132" t="s">
        <v>164</v>
      </c>
      <c r="D68" s="133"/>
      <c r="E68" s="133"/>
      <c r="F68" s="133"/>
      <c r="G68" s="133"/>
      <c r="H68" s="135">
        <f t="shared" si="18"/>
        <v>1</v>
      </c>
      <c r="I68" s="133"/>
      <c r="J68" s="133"/>
      <c r="K68" s="133">
        <v>3</v>
      </c>
      <c r="L68" s="140">
        <v>17697</v>
      </c>
      <c r="M68" s="178">
        <v>1</v>
      </c>
      <c r="N68" s="178">
        <v>1</v>
      </c>
      <c r="O68" s="179"/>
      <c r="P68" s="179">
        <v>2.84</v>
      </c>
      <c r="Q68" s="135">
        <f t="shared" si="21"/>
        <v>50259.479999999996</v>
      </c>
      <c r="R68" s="135"/>
      <c r="S68" s="135"/>
      <c r="T68" s="178"/>
      <c r="U68" s="135">
        <f t="shared" si="17"/>
        <v>0</v>
      </c>
      <c r="V68" s="202">
        <v>10</v>
      </c>
      <c r="W68" s="135">
        <f t="shared" si="19"/>
        <v>5025.947999999999</v>
      </c>
      <c r="X68" s="202"/>
      <c r="Y68" s="187">
        <f t="shared" si="20"/>
        <v>0</v>
      </c>
      <c r="Z68" s="212">
        <f t="shared" si="14"/>
        <v>55285.42799999999</v>
      </c>
      <c r="AF68" s="3"/>
    </row>
    <row r="69" spans="1:32" s="79" customFormat="1" ht="18" customHeight="1">
      <c r="A69" s="130">
        <v>23</v>
      </c>
      <c r="B69" s="172" t="s">
        <v>166</v>
      </c>
      <c r="C69" s="132" t="s">
        <v>164</v>
      </c>
      <c r="D69" s="133"/>
      <c r="E69" s="133"/>
      <c r="F69" s="133"/>
      <c r="G69" s="133"/>
      <c r="H69" s="135">
        <f t="shared" si="18"/>
        <v>1</v>
      </c>
      <c r="I69" s="133"/>
      <c r="J69" s="133"/>
      <c r="K69" s="133">
        <v>3</v>
      </c>
      <c r="L69" s="140">
        <v>17697</v>
      </c>
      <c r="M69" s="178">
        <v>1</v>
      </c>
      <c r="N69" s="178">
        <v>1</v>
      </c>
      <c r="O69" s="179"/>
      <c r="P69" s="179">
        <v>2.84</v>
      </c>
      <c r="Q69" s="135">
        <f t="shared" si="21"/>
        <v>50259.479999999996</v>
      </c>
      <c r="R69" s="135"/>
      <c r="S69" s="135"/>
      <c r="T69" s="178"/>
      <c r="U69" s="135">
        <f t="shared" si="17"/>
        <v>0</v>
      </c>
      <c r="V69" s="202">
        <v>10</v>
      </c>
      <c r="W69" s="135">
        <f t="shared" si="19"/>
        <v>5025.947999999999</v>
      </c>
      <c r="X69" s="202"/>
      <c r="Y69" s="187">
        <f t="shared" si="20"/>
        <v>0</v>
      </c>
      <c r="Z69" s="212">
        <f t="shared" si="14"/>
        <v>55285.42799999999</v>
      </c>
      <c r="AF69" s="3"/>
    </row>
    <row r="70" spans="1:32" s="79" customFormat="1" ht="18" customHeight="1">
      <c r="A70" s="130">
        <v>24</v>
      </c>
      <c r="B70" s="172" t="s">
        <v>232</v>
      </c>
      <c r="C70" s="132" t="s">
        <v>164</v>
      </c>
      <c r="D70" s="133"/>
      <c r="E70" s="133"/>
      <c r="F70" s="133"/>
      <c r="G70" s="133"/>
      <c r="H70" s="135">
        <v>1</v>
      </c>
      <c r="I70" s="133"/>
      <c r="J70" s="133"/>
      <c r="K70" s="133">
        <v>3</v>
      </c>
      <c r="L70" s="140">
        <v>17697</v>
      </c>
      <c r="M70" s="178">
        <v>1</v>
      </c>
      <c r="N70" s="178">
        <v>1</v>
      </c>
      <c r="O70" s="179"/>
      <c r="P70" s="179">
        <v>2.84</v>
      </c>
      <c r="Q70" s="135">
        <f t="shared" si="21"/>
        <v>50259.479999999996</v>
      </c>
      <c r="R70" s="135"/>
      <c r="S70" s="135"/>
      <c r="T70" s="178"/>
      <c r="U70" s="135">
        <f t="shared" si="17"/>
        <v>0</v>
      </c>
      <c r="V70" s="202">
        <v>10</v>
      </c>
      <c r="W70" s="135">
        <f t="shared" si="19"/>
        <v>5025.947999999999</v>
      </c>
      <c r="X70" s="202"/>
      <c r="Y70" s="187">
        <f t="shared" si="20"/>
        <v>0</v>
      </c>
      <c r="Z70" s="212">
        <f t="shared" si="14"/>
        <v>55285.42799999999</v>
      </c>
      <c r="AF70" s="3"/>
    </row>
    <row r="71" spans="1:32" s="79" customFormat="1" ht="18" customHeight="1">
      <c r="A71" s="130">
        <v>25</v>
      </c>
      <c r="B71" s="172" t="s">
        <v>156</v>
      </c>
      <c r="C71" s="132" t="s">
        <v>164</v>
      </c>
      <c r="D71" s="133"/>
      <c r="E71" s="133"/>
      <c r="F71" s="133"/>
      <c r="G71" s="133"/>
      <c r="H71" s="135">
        <v>0.5</v>
      </c>
      <c r="I71" s="133"/>
      <c r="J71" s="133"/>
      <c r="K71" s="133">
        <v>3</v>
      </c>
      <c r="L71" s="140">
        <v>17697</v>
      </c>
      <c r="M71" s="178">
        <v>0.5</v>
      </c>
      <c r="N71" s="178">
        <v>0.5</v>
      </c>
      <c r="O71" s="179"/>
      <c r="P71" s="179">
        <v>2.84</v>
      </c>
      <c r="Q71" s="135">
        <f t="shared" si="21"/>
        <v>25129.739999999998</v>
      </c>
      <c r="R71" s="135"/>
      <c r="S71" s="135"/>
      <c r="T71" s="178"/>
      <c r="U71" s="135">
        <f t="shared" si="17"/>
        <v>0</v>
      </c>
      <c r="V71" s="202">
        <v>10</v>
      </c>
      <c r="W71" s="135">
        <f t="shared" si="19"/>
        <v>2512.9739999999997</v>
      </c>
      <c r="X71" s="202"/>
      <c r="Y71" s="187">
        <f t="shared" si="20"/>
        <v>0</v>
      </c>
      <c r="Z71" s="212">
        <f t="shared" si="14"/>
        <v>27642.713999999996</v>
      </c>
      <c r="AF71" s="3"/>
    </row>
    <row r="72" spans="1:32" s="79" customFormat="1" ht="18" customHeight="1">
      <c r="A72" s="130">
        <v>26</v>
      </c>
      <c r="B72" s="253" t="s">
        <v>115</v>
      </c>
      <c r="C72" s="227" t="s">
        <v>164</v>
      </c>
      <c r="D72" s="232"/>
      <c r="E72" s="232"/>
      <c r="F72" s="232"/>
      <c r="G72" s="232"/>
      <c r="H72" s="231">
        <v>1.5</v>
      </c>
      <c r="I72" s="232"/>
      <c r="J72" s="232"/>
      <c r="K72" s="232">
        <v>3</v>
      </c>
      <c r="L72" s="236">
        <v>17697</v>
      </c>
      <c r="M72" s="255">
        <v>1.5</v>
      </c>
      <c r="N72" s="255">
        <v>1.5</v>
      </c>
      <c r="O72" s="256"/>
      <c r="P72" s="256">
        <v>2.84</v>
      </c>
      <c r="Q72" s="231">
        <f t="shared" si="21"/>
        <v>75389.22</v>
      </c>
      <c r="R72" s="231"/>
      <c r="S72" s="231"/>
      <c r="T72" s="178"/>
      <c r="U72" s="135">
        <f t="shared" si="17"/>
        <v>0</v>
      </c>
      <c r="V72" s="202">
        <v>10</v>
      </c>
      <c r="W72" s="135">
        <f t="shared" si="19"/>
        <v>7538.922</v>
      </c>
      <c r="X72" s="202"/>
      <c r="Y72" s="187">
        <f t="shared" si="20"/>
        <v>0</v>
      </c>
      <c r="Z72" s="212">
        <f t="shared" si="14"/>
        <v>82928.142</v>
      </c>
      <c r="AF72" s="3"/>
    </row>
    <row r="73" spans="1:32" s="79" customFormat="1" ht="18" customHeight="1">
      <c r="A73" s="130">
        <v>27</v>
      </c>
      <c r="B73" s="172" t="s">
        <v>165</v>
      </c>
      <c r="C73" s="132" t="s">
        <v>104</v>
      </c>
      <c r="D73" s="133"/>
      <c r="E73" s="133"/>
      <c r="F73" s="133"/>
      <c r="G73" s="133"/>
      <c r="H73" s="135">
        <f aca="true" t="shared" si="22" ref="H73:H84">M73</f>
        <v>1</v>
      </c>
      <c r="I73" s="133"/>
      <c r="J73" s="133"/>
      <c r="K73" s="133">
        <v>5</v>
      </c>
      <c r="L73" s="140">
        <v>17697</v>
      </c>
      <c r="M73" s="178">
        <v>1</v>
      </c>
      <c r="N73" s="178">
        <v>1</v>
      </c>
      <c r="O73" s="179"/>
      <c r="P73" s="179">
        <v>2.92</v>
      </c>
      <c r="Q73" s="135">
        <f aca="true" t="shared" si="23" ref="Q73:Q84">L73*P73*M73</f>
        <v>51675.24</v>
      </c>
      <c r="R73" s="135"/>
      <c r="S73" s="135"/>
      <c r="T73" s="178"/>
      <c r="U73" s="135">
        <f aca="true" t="shared" si="24" ref="U73:U83">Q73*T73/100</f>
        <v>0</v>
      </c>
      <c r="V73" s="202">
        <v>10</v>
      </c>
      <c r="W73" s="135">
        <f aca="true" t="shared" si="25" ref="W73:W83">Q73*V73/100</f>
        <v>5167.523999999999</v>
      </c>
      <c r="X73" s="202"/>
      <c r="Y73" s="187">
        <f aca="true" t="shared" si="26" ref="Y73:Y81">L73*X73/100*M73</f>
        <v>0</v>
      </c>
      <c r="Z73" s="212">
        <f t="shared" si="14"/>
        <v>56842.763999999996</v>
      </c>
      <c r="AF73" s="3"/>
    </row>
    <row r="74" spans="1:32" s="79" customFormat="1" ht="18" customHeight="1">
      <c r="A74" s="130">
        <v>28</v>
      </c>
      <c r="B74" s="172" t="s">
        <v>167</v>
      </c>
      <c r="C74" s="132" t="s">
        <v>69</v>
      </c>
      <c r="D74" s="133"/>
      <c r="E74" s="133"/>
      <c r="F74" s="133"/>
      <c r="G74" s="133"/>
      <c r="H74" s="135">
        <f t="shared" si="22"/>
        <v>1</v>
      </c>
      <c r="I74" s="133"/>
      <c r="J74" s="133"/>
      <c r="K74" s="133">
        <v>2</v>
      </c>
      <c r="L74" s="140">
        <v>17697</v>
      </c>
      <c r="M74" s="178">
        <v>1</v>
      </c>
      <c r="N74" s="178">
        <v>1</v>
      </c>
      <c r="O74" s="179"/>
      <c r="P74" s="179">
        <v>2.81</v>
      </c>
      <c r="Q74" s="135">
        <f t="shared" si="23"/>
        <v>49728.57</v>
      </c>
      <c r="R74" s="135"/>
      <c r="S74" s="135"/>
      <c r="T74" s="178"/>
      <c r="U74" s="135">
        <f t="shared" si="24"/>
        <v>0</v>
      </c>
      <c r="V74" s="202">
        <v>10</v>
      </c>
      <c r="W74" s="135">
        <f t="shared" si="25"/>
        <v>4972.857</v>
      </c>
      <c r="X74" s="202"/>
      <c r="Y74" s="187">
        <v>15796</v>
      </c>
      <c r="Z74" s="212">
        <f t="shared" si="14"/>
        <v>70497.427</v>
      </c>
      <c r="AF74" s="3"/>
    </row>
    <row r="75" spans="1:32" s="79" customFormat="1" ht="18" customHeight="1">
      <c r="A75" s="130">
        <v>29</v>
      </c>
      <c r="B75" s="172" t="s">
        <v>168</v>
      </c>
      <c r="C75" s="132" t="s">
        <v>69</v>
      </c>
      <c r="D75" s="133"/>
      <c r="E75" s="133"/>
      <c r="F75" s="133"/>
      <c r="G75" s="133"/>
      <c r="H75" s="135">
        <f t="shared" si="22"/>
        <v>1</v>
      </c>
      <c r="I75" s="133"/>
      <c r="J75" s="133"/>
      <c r="K75" s="133">
        <v>2</v>
      </c>
      <c r="L75" s="140">
        <v>17697</v>
      </c>
      <c r="M75" s="178">
        <v>1</v>
      </c>
      <c r="N75" s="178">
        <v>1</v>
      </c>
      <c r="O75" s="179"/>
      <c r="P75" s="179">
        <v>2.81</v>
      </c>
      <c r="Q75" s="135">
        <f t="shared" si="23"/>
        <v>49728.57</v>
      </c>
      <c r="R75" s="135"/>
      <c r="S75" s="135"/>
      <c r="T75" s="178"/>
      <c r="U75" s="135">
        <f t="shared" si="24"/>
        <v>0</v>
      </c>
      <c r="V75" s="202">
        <v>10</v>
      </c>
      <c r="W75" s="135">
        <f t="shared" si="25"/>
        <v>4972.857</v>
      </c>
      <c r="X75" s="202"/>
      <c r="Y75" s="187">
        <v>15796</v>
      </c>
      <c r="Z75" s="212">
        <f t="shared" si="14"/>
        <v>70497.427</v>
      </c>
      <c r="AF75" s="3"/>
    </row>
    <row r="76" spans="1:32" s="79" customFormat="1" ht="18" customHeight="1">
      <c r="A76" s="130">
        <v>30</v>
      </c>
      <c r="B76" s="172" t="s">
        <v>169</v>
      </c>
      <c r="C76" s="132" t="s">
        <v>69</v>
      </c>
      <c r="D76" s="133"/>
      <c r="E76" s="133"/>
      <c r="F76" s="133"/>
      <c r="G76" s="133"/>
      <c r="H76" s="135">
        <f t="shared" si="22"/>
        <v>1</v>
      </c>
      <c r="I76" s="133"/>
      <c r="J76" s="133"/>
      <c r="K76" s="133">
        <v>2</v>
      </c>
      <c r="L76" s="140">
        <v>17697</v>
      </c>
      <c r="M76" s="178">
        <v>1</v>
      </c>
      <c r="N76" s="178">
        <v>1</v>
      </c>
      <c r="O76" s="179"/>
      <c r="P76" s="179">
        <v>2.81</v>
      </c>
      <c r="Q76" s="135">
        <f t="shared" si="23"/>
        <v>49728.57</v>
      </c>
      <c r="R76" s="135"/>
      <c r="S76" s="135"/>
      <c r="T76" s="178"/>
      <c r="U76" s="135">
        <f t="shared" si="24"/>
        <v>0</v>
      </c>
      <c r="V76" s="202">
        <v>10</v>
      </c>
      <c r="W76" s="135">
        <f t="shared" si="25"/>
        <v>4972.857</v>
      </c>
      <c r="X76" s="202"/>
      <c r="Y76" s="187">
        <v>15796</v>
      </c>
      <c r="Z76" s="212">
        <f t="shared" si="14"/>
        <v>70497.427</v>
      </c>
      <c r="AF76" s="3"/>
    </row>
    <row r="77" spans="1:32" s="79" customFormat="1" ht="18" customHeight="1">
      <c r="A77" s="130">
        <v>31</v>
      </c>
      <c r="B77" s="172" t="s">
        <v>170</v>
      </c>
      <c r="C77" s="132" t="s">
        <v>171</v>
      </c>
      <c r="D77" s="133"/>
      <c r="E77" s="133"/>
      <c r="F77" s="133"/>
      <c r="G77" s="133"/>
      <c r="H77" s="135">
        <f t="shared" si="22"/>
        <v>1.5</v>
      </c>
      <c r="I77" s="133"/>
      <c r="J77" s="133"/>
      <c r="K77" s="133">
        <v>2</v>
      </c>
      <c r="L77" s="140">
        <v>17697</v>
      </c>
      <c r="M77" s="178">
        <v>1.5</v>
      </c>
      <c r="N77" s="178">
        <v>1.5</v>
      </c>
      <c r="O77" s="179"/>
      <c r="P77" s="179">
        <v>2.81</v>
      </c>
      <c r="Q77" s="135">
        <f t="shared" si="23"/>
        <v>74592.855</v>
      </c>
      <c r="R77" s="135"/>
      <c r="S77" s="135"/>
      <c r="T77" s="178"/>
      <c r="U77" s="135">
        <f t="shared" si="24"/>
        <v>0</v>
      </c>
      <c r="V77" s="202">
        <v>10</v>
      </c>
      <c r="W77" s="135">
        <f t="shared" si="25"/>
        <v>7459.285499999999</v>
      </c>
      <c r="X77" s="202">
        <v>30</v>
      </c>
      <c r="Y77" s="187">
        <f>L7*X77/100*M77</f>
        <v>7963.650000000001</v>
      </c>
      <c r="Z77" s="212">
        <f t="shared" si="14"/>
        <v>90015.79049999999</v>
      </c>
      <c r="AF77" s="3"/>
    </row>
    <row r="78" spans="1:32" s="79" customFormat="1" ht="18" customHeight="1">
      <c r="A78" s="130">
        <v>32</v>
      </c>
      <c r="B78" s="172" t="s">
        <v>230</v>
      </c>
      <c r="C78" s="132" t="s">
        <v>171</v>
      </c>
      <c r="D78" s="133"/>
      <c r="E78" s="133"/>
      <c r="F78" s="133"/>
      <c r="G78" s="133"/>
      <c r="H78" s="135">
        <f t="shared" si="22"/>
        <v>0.5</v>
      </c>
      <c r="I78" s="133"/>
      <c r="J78" s="133"/>
      <c r="K78" s="133">
        <v>2</v>
      </c>
      <c r="L78" s="140">
        <v>17697</v>
      </c>
      <c r="M78" s="178">
        <v>0.5</v>
      </c>
      <c r="N78" s="178">
        <v>0.5</v>
      </c>
      <c r="O78" s="179"/>
      <c r="P78" s="179">
        <v>2.81</v>
      </c>
      <c r="Q78" s="135">
        <f t="shared" si="23"/>
        <v>24864.285</v>
      </c>
      <c r="R78" s="135"/>
      <c r="S78" s="135"/>
      <c r="T78" s="178"/>
      <c r="U78" s="135">
        <f t="shared" si="24"/>
        <v>0</v>
      </c>
      <c r="V78" s="202">
        <v>10</v>
      </c>
      <c r="W78" s="135">
        <f t="shared" si="25"/>
        <v>2486.4285</v>
      </c>
      <c r="X78" s="202">
        <v>30</v>
      </c>
      <c r="Y78" s="187">
        <f t="shared" si="26"/>
        <v>2654.55</v>
      </c>
      <c r="Z78" s="212">
        <f t="shared" si="14"/>
        <v>30005.263499999997</v>
      </c>
      <c r="AF78" s="3"/>
    </row>
    <row r="79" spans="1:32" s="79" customFormat="1" ht="18" customHeight="1">
      <c r="A79" s="130">
        <v>33</v>
      </c>
      <c r="B79" s="172" t="s">
        <v>147</v>
      </c>
      <c r="C79" s="132" t="s">
        <v>171</v>
      </c>
      <c r="D79" s="133"/>
      <c r="E79" s="133"/>
      <c r="F79" s="133"/>
      <c r="G79" s="133"/>
      <c r="H79" s="135">
        <f t="shared" si="22"/>
        <v>1</v>
      </c>
      <c r="I79" s="133"/>
      <c r="J79" s="133"/>
      <c r="K79" s="133">
        <v>2</v>
      </c>
      <c r="L79" s="140">
        <v>17697</v>
      </c>
      <c r="M79" s="178">
        <v>1</v>
      </c>
      <c r="N79" s="178">
        <v>1</v>
      </c>
      <c r="O79" s="179"/>
      <c r="P79" s="179">
        <v>2.81</v>
      </c>
      <c r="Q79" s="135">
        <f t="shared" si="23"/>
        <v>49728.57</v>
      </c>
      <c r="R79" s="135"/>
      <c r="S79" s="135"/>
      <c r="T79" s="178"/>
      <c r="U79" s="135">
        <f t="shared" si="24"/>
        <v>0</v>
      </c>
      <c r="V79" s="202">
        <v>10</v>
      </c>
      <c r="W79" s="135">
        <f t="shared" si="25"/>
        <v>4972.857</v>
      </c>
      <c r="X79" s="202">
        <v>30</v>
      </c>
      <c r="Y79" s="187">
        <f t="shared" si="26"/>
        <v>5309.1</v>
      </c>
      <c r="Z79" s="212">
        <f t="shared" si="14"/>
        <v>60010.526999999995</v>
      </c>
      <c r="AF79" s="3"/>
    </row>
    <row r="80" spans="1:32" s="79" customFormat="1" ht="18" customHeight="1">
      <c r="A80" s="130">
        <v>35</v>
      </c>
      <c r="B80" s="172" t="s">
        <v>172</v>
      </c>
      <c r="C80" s="132" t="s">
        <v>171</v>
      </c>
      <c r="D80" s="133"/>
      <c r="E80" s="133"/>
      <c r="F80" s="133"/>
      <c r="G80" s="133"/>
      <c r="H80" s="135">
        <f t="shared" si="22"/>
        <v>1</v>
      </c>
      <c r="I80" s="133"/>
      <c r="J80" s="133"/>
      <c r="K80" s="133">
        <v>2</v>
      </c>
      <c r="L80" s="140">
        <v>17697</v>
      </c>
      <c r="M80" s="178">
        <v>1</v>
      </c>
      <c r="N80" s="178">
        <v>1</v>
      </c>
      <c r="O80" s="179"/>
      <c r="P80" s="179">
        <v>2.81</v>
      </c>
      <c r="Q80" s="135">
        <f t="shared" si="23"/>
        <v>49728.57</v>
      </c>
      <c r="R80" s="135"/>
      <c r="S80" s="135"/>
      <c r="T80" s="178"/>
      <c r="U80" s="135">
        <f t="shared" si="24"/>
        <v>0</v>
      </c>
      <c r="V80" s="202">
        <v>10</v>
      </c>
      <c r="W80" s="135">
        <f t="shared" si="25"/>
        <v>4972.857</v>
      </c>
      <c r="X80" s="202">
        <v>30</v>
      </c>
      <c r="Y80" s="187">
        <f t="shared" si="26"/>
        <v>5309.1</v>
      </c>
      <c r="Z80" s="212">
        <f t="shared" si="14"/>
        <v>60010.526999999995</v>
      </c>
      <c r="AF80" s="3"/>
    </row>
    <row r="81" spans="1:32" s="79" customFormat="1" ht="18" customHeight="1">
      <c r="A81" s="130">
        <v>36</v>
      </c>
      <c r="B81" s="172" t="s">
        <v>145</v>
      </c>
      <c r="C81" s="132" t="s">
        <v>171</v>
      </c>
      <c r="D81" s="133"/>
      <c r="E81" s="133"/>
      <c r="F81" s="133"/>
      <c r="G81" s="133"/>
      <c r="H81" s="135">
        <v>1</v>
      </c>
      <c r="I81" s="133"/>
      <c r="J81" s="133"/>
      <c r="K81" s="133">
        <v>2</v>
      </c>
      <c r="L81" s="140">
        <v>17697</v>
      </c>
      <c r="M81" s="178">
        <v>1</v>
      </c>
      <c r="N81" s="178">
        <v>1</v>
      </c>
      <c r="O81" s="179"/>
      <c r="P81" s="179">
        <v>2.81</v>
      </c>
      <c r="Q81" s="135">
        <f t="shared" si="23"/>
        <v>49728.57</v>
      </c>
      <c r="R81" s="135"/>
      <c r="S81" s="135"/>
      <c r="T81" s="178"/>
      <c r="U81" s="135">
        <f t="shared" si="24"/>
        <v>0</v>
      </c>
      <c r="V81" s="202">
        <v>10</v>
      </c>
      <c r="W81" s="135">
        <f t="shared" si="25"/>
        <v>4972.857</v>
      </c>
      <c r="X81" s="202">
        <v>30</v>
      </c>
      <c r="Y81" s="187">
        <f t="shared" si="26"/>
        <v>5309.1</v>
      </c>
      <c r="Z81" s="212">
        <f t="shared" si="14"/>
        <v>60010.526999999995</v>
      </c>
      <c r="AF81" s="3"/>
    </row>
    <row r="82" spans="1:32" s="79" customFormat="1" ht="18" customHeight="1">
      <c r="A82" s="130">
        <v>37</v>
      </c>
      <c r="B82" s="250" t="s">
        <v>226</v>
      </c>
      <c r="C82" s="189" t="s">
        <v>154</v>
      </c>
      <c r="D82" s="190"/>
      <c r="E82" s="190"/>
      <c r="F82" s="190"/>
      <c r="G82" s="190"/>
      <c r="H82" s="187">
        <v>1</v>
      </c>
      <c r="I82" s="190"/>
      <c r="J82" s="190"/>
      <c r="K82" s="190">
        <v>2</v>
      </c>
      <c r="L82" s="191">
        <v>17697</v>
      </c>
      <c r="M82" s="192">
        <v>1</v>
      </c>
      <c r="N82" s="192">
        <v>1</v>
      </c>
      <c r="O82" s="193"/>
      <c r="P82" s="193">
        <v>2.81</v>
      </c>
      <c r="Q82" s="187">
        <f t="shared" si="23"/>
        <v>49728.57</v>
      </c>
      <c r="R82" s="187"/>
      <c r="S82" s="187"/>
      <c r="T82" s="192"/>
      <c r="U82" s="187">
        <f t="shared" si="24"/>
        <v>0</v>
      </c>
      <c r="V82" s="206">
        <v>10</v>
      </c>
      <c r="W82" s="187">
        <f t="shared" si="25"/>
        <v>4972.857</v>
      </c>
      <c r="X82" s="206"/>
      <c r="Y82" s="187">
        <v>11555</v>
      </c>
      <c r="Z82" s="212">
        <f t="shared" si="14"/>
        <v>66256.427</v>
      </c>
      <c r="AF82" s="3"/>
    </row>
    <row r="83" spans="1:32" s="79" customFormat="1" ht="18" customHeight="1">
      <c r="A83" s="130">
        <v>38</v>
      </c>
      <c r="B83" s="251" t="s">
        <v>227</v>
      </c>
      <c r="C83" s="245" t="s">
        <v>154</v>
      </c>
      <c r="D83" s="246"/>
      <c r="E83" s="246"/>
      <c r="F83" s="246"/>
      <c r="G83" s="246"/>
      <c r="H83" s="247">
        <v>7</v>
      </c>
      <c r="I83" s="246"/>
      <c r="J83" s="246"/>
      <c r="K83" s="246">
        <v>2</v>
      </c>
      <c r="L83" s="248">
        <v>17697</v>
      </c>
      <c r="M83" s="249">
        <v>7</v>
      </c>
      <c r="N83" s="249">
        <v>7</v>
      </c>
      <c r="O83" s="252"/>
      <c r="P83" s="252">
        <v>2.81</v>
      </c>
      <c r="Q83" s="247">
        <f t="shared" si="23"/>
        <v>348099.99</v>
      </c>
      <c r="R83" s="247"/>
      <c r="S83" s="247"/>
      <c r="T83" s="192"/>
      <c r="U83" s="187">
        <f t="shared" si="24"/>
        <v>0</v>
      </c>
      <c r="V83" s="206">
        <v>10</v>
      </c>
      <c r="W83" s="187">
        <f t="shared" si="25"/>
        <v>34809.998999999996</v>
      </c>
      <c r="X83" s="206"/>
      <c r="Y83" s="187">
        <v>80882</v>
      </c>
      <c r="Z83" s="212">
        <f t="shared" si="14"/>
        <v>463791.989</v>
      </c>
      <c r="AF83" s="3"/>
    </row>
    <row r="84" spans="1:32" s="79" customFormat="1" ht="18" customHeight="1" thickBot="1">
      <c r="A84" s="130">
        <v>39</v>
      </c>
      <c r="B84" s="245" t="s">
        <v>115</v>
      </c>
      <c r="C84" s="245" t="s">
        <v>173</v>
      </c>
      <c r="D84" s="246"/>
      <c r="E84" s="246"/>
      <c r="F84" s="246"/>
      <c r="G84" s="246"/>
      <c r="H84" s="247">
        <f t="shared" si="22"/>
        <v>1</v>
      </c>
      <c r="I84" s="246"/>
      <c r="J84" s="246"/>
      <c r="K84" s="246">
        <v>5</v>
      </c>
      <c r="L84" s="248">
        <v>17697</v>
      </c>
      <c r="M84" s="249">
        <v>1</v>
      </c>
      <c r="N84" s="249">
        <v>1</v>
      </c>
      <c r="O84" s="252"/>
      <c r="P84" s="252">
        <v>2.92</v>
      </c>
      <c r="Q84" s="247">
        <f t="shared" si="23"/>
        <v>51675.24</v>
      </c>
      <c r="R84" s="247"/>
      <c r="S84" s="247"/>
      <c r="T84" s="192"/>
      <c r="U84" s="187">
        <f>Q84*T84/100</f>
        <v>0</v>
      </c>
      <c r="V84" s="206">
        <v>10</v>
      </c>
      <c r="W84" s="187">
        <f>Q84*V84/100</f>
        <v>5167.523999999999</v>
      </c>
      <c r="X84" s="206"/>
      <c r="Y84" s="187">
        <f>L84*X84/100*M84</f>
        <v>0</v>
      </c>
      <c r="Z84" s="212">
        <f t="shared" si="14"/>
        <v>56842.763999999996</v>
      </c>
      <c r="AF84" s="3"/>
    </row>
    <row r="85" spans="1:32" s="79" customFormat="1" ht="18" customHeight="1" thickBot="1">
      <c r="A85" s="194"/>
      <c r="B85" s="195"/>
      <c r="C85" s="195"/>
      <c r="D85" s="196"/>
      <c r="E85" s="196"/>
      <c r="F85" s="196"/>
      <c r="G85" s="196"/>
      <c r="H85" s="197">
        <f>SUM(H47:H84)</f>
        <v>41.5</v>
      </c>
      <c r="I85" s="196"/>
      <c r="J85" s="196"/>
      <c r="K85" s="196"/>
      <c r="L85" s="198"/>
      <c r="M85" s="197">
        <f>SUM(M47:M84)</f>
        <v>41.5</v>
      </c>
      <c r="N85" s="197">
        <f aca="true" t="shared" si="27" ref="N85:W85">SUM(N47:N84)</f>
        <v>41.5</v>
      </c>
      <c r="O85" s="197">
        <f t="shared" si="27"/>
        <v>0</v>
      </c>
      <c r="P85" s="197"/>
      <c r="Q85" s="197">
        <f t="shared" si="27"/>
        <v>2084972.0550000002</v>
      </c>
      <c r="R85" s="197"/>
      <c r="S85" s="197"/>
      <c r="T85" s="197"/>
      <c r="U85" s="197">
        <f t="shared" si="27"/>
        <v>0</v>
      </c>
      <c r="V85" s="207"/>
      <c r="W85" s="197">
        <f t="shared" si="27"/>
        <v>208497.2055</v>
      </c>
      <c r="X85" s="207"/>
      <c r="Y85" s="197">
        <f>SUM(Y47:Y84)</f>
        <v>212382.7</v>
      </c>
      <c r="Z85" s="199">
        <f>SUM(Z47:Z84)</f>
        <v>2505851.9604999996</v>
      </c>
      <c r="AF85" s="3"/>
    </row>
    <row r="86" spans="1:32" s="79" customFormat="1" ht="17.25" customHeight="1" thickBot="1">
      <c r="A86" s="306" t="s">
        <v>30</v>
      </c>
      <c r="B86" s="307"/>
      <c r="C86" s="307"/>
      <c r="D86" s="307"/>
      <c r="E86" s="208"/>
      <c r="F86" s="208"/>
      <c r="G86" s="208"/>
      <c r="H86" s="209">
        <f>H85+H46+H10</f>
        <v>80.5</v>
      </c>
      <c r="I86" s="208"/>
      <c r="J86" s="208"/>
      <c r="K86" s="208"/>
      <c r="L86" s="208"/>
      <c r="M86" s="209">
        <f>M85+M46+M10</f>
        <v>80.5</v>
      </c>
      <c r="N86" s="209">
        <f>N85+N46+N10</f>
        <v>80.5</v>
      </c>
      <c r="O86" s="209">
        <f>O85+O46+O10</f>
        <v>0</v>
      </c>
      <c r="P86" s="209"/>
      <c r="Q86" s="209">
        <f>Q85+Q46+Q10</f>
        <v>4559189.625</v>
      </c>
      <c r="R86" s="209"/>
      <c r="S86" s="209"/>
      <c r="T86" s="209"/>
      <c r="U86" s="209">
        <f>U85+U46+U10</f>
        <v>547722.1499999999</v>
      </c>
      <c r="V86" s="210">
        <f>V85+V46+V10</f>
        <v>0</v>
      </c>
      <c r="W86" s="209">
        <f>W85+W46+W10</f>
        <v>510691.1775000001</v>
      </c>
      <c r="X86" s="210">
        <f>X85+X46+X10</f>
        <v>0</v>
      </c>
      <c r="Y86" s="209">
        <f>Y85+Y46+Y10</f>
        <v>270782.8</v>
      </c>
      <c r="Z86" s="211">
        <f>Z85+Z46+Z10</f>
        <v>6381118.89925</v>
      </c>
      <c r="AF86" s="3"/>
    </row>
    <row r="87" spans="1:32" ht="15">
      <c r="A87" s="110"/>
      <c r="B87" s="110"/>
      <c r="C87" s="111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1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F87" s="3"/>
    </row>
    <row r="88" spans="1:32" ht="28.5">
      <c r="A88" s="110"/>
      <c r="B88" s="110"/>
      <c r="C88" s="111"/>
      <c r="D88" s="110"/>
      <c r="E88" s="110"/>
      <c r="F88" s="110"/>
      <c r="G88" s="110"/>
      <c r="H88" s="110"/>
      <c r="I88" s="110"/>
      <c r="J88" s="322" t="s">
        <v>75</v>
      </c>
      <c r="K88" s="322"/>
      <c r="L88" s="201"/>
      <c r="M88" s="201"/>
      <c r="N88" s="201"/>
      <c r="O88" s="200"/>
      <c r="P88" s="201"/>
      <c r="Q88" s="201"/>
      <c r="R88" s="201"/>
      <c r="S88" s="201"/>
      <c r="T88" s="201"/>
      <c r="U88" s="201"/>
      <c r="V88" s="201"/>
      <c r="W88" s="201" t="s">
        <v>186</v>
      </c>
      <c r="X88" s="110"/>
      <c r="Y88" s="110"/>
      <c r="Z88" s="110"/>
      <c r="AF88" s="3"/>
    </row>
    <row r="89" spans="1:32" ht="19.5" customHeight="1">
      <c r="A89" s="110"/>
      <c r="B89" s="110"/>
      <c r="C89" s="111"/>
      <c r="D89" s="110"/>
      <c r="E89" s="110"/>
      <c r="F89" s="110"/>
      <c r="G89" s="110"/>
      <c r="H89" s="110"/>
      <c r="I89" s="110"/>
      <c r="X89" s="201"/>
      <c r="Y89" s="201"/>
      <c r="Z89" s="110"/>
      <c r="AF89" s="3"/>
    </row>
    <row r="90" spans="1:32" ht="15">
      <c r="A90" s="110"/>
      <c r="B90" s="110"/>
      <c r="C90" s="111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1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F90" s="3"/>
    </row>
    <row r="91" ht="12.75">
      <c r="AF91" s="3"/>
    </row>
  </sheetData>
  <sheetProtection/>
  <mergeCells count="28">
    <mergeCell ref="J88:K88"/>
    <mergeCell ref="M3:M4"/>
    <mergeCell ref="A1:Z1"/>
    <mergeCell ref="A2:Z2"/>
    <mergeCell ref="A3:A4"/>
    <mergeCell ref="B3:B4"/>
    <mergeCell ref="C3:C4"/>
    <mergeCell ref="D3:D4"/>
    <mergeCell ref="E3:E4"/>
    <mergeCell ref="F3:F4"/>
    <mergeCell ref="N3:N4"/>
    <mergeCell ref="Z3:Z4"/>
    <mergeCell ref="O3:O4"/>
    <mergeCell ref="P3:P4"/>
    <mergeCell ref="Q3:Q4"/>
    <mergeCell ref="T3:U3"/>
    <mergeCell ref="V3:W3"/>
    <mergeCell ref="X3:Y3"/>
    <mergeCell ref="R3:S3"/>
    <mergeCell ref="A46:D46"/>
    <mergeCell ref="A86:D86"/>
    <mergeCell ref="J3:J4"/>
    <mergeCell ref="K3:K4"/>
    <mergeCell ref="L3:L4"/>
    <mergeCell ref="H3:H4"/>
    <mergeCell ref="I3:I4"/>
    <mergeCell ref="A10:D10"/>
    <mergeCell ref="G3:G4"/>
  </mergeCells>
  <printOptions/>
  <pageMargins left="0.3937007874015748" right="0" top="0.3937007874015748" bottom="0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СОШ №2 Г.ПАВЛОДАРА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ЖАНАТ</dc:creator>
  <cp:keywords/>
  <dc:description/>
  <cp:lastModifiedBy>Пользователь</cp:lastModifiedBy>
  <cp:lastPrinted>2020-09-21T06:40:24Z</cp:lastPrinted>
  <dcterms:created xsi:type="dcterms:W3CDTF">2013-09-13T04:00:10Z</dcterms:created>
  <dcterms:modified xsi:type="dcterms:W3CDTF">2020-09-22T10:43:01Z</dcterms:modified>
  <cp:category/>
  <cp:version/>
  <cp:contentType/>
  <cp:contentStatus/>
</cp:coreProperties>
</file>