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7265" windowHeight="9135" tabRatio="841" activeTab="0"/>
  </bookViews>
  <sheets>
    <sheet name="РАСЧЁТЫ по Балдаурен01.01.2 (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<sst xmlns="http://schemas.openxmlformats.org/spreadsheetml/2006/main" count="150" uniqueCount="91">
  <si>
    <t>%</t>
  </si>
  <si>
    <t>Сумма</t>
  </si>
  <si>
    <t xml:space="preserve">Сумма </t>
  </si>
  <si>
    <t>№ п/п</t>
  </si>
  <si>
    <t>Ф.И.О.</t>
  </si>
  <si>
    <t>Базовый должностной оклад</t>
  </si>
  <si>
    <t>Количество единиц</t>
  </si>
  <si>
    <t>Сетка стажа</t>
  </si>
  <si>
    <t>Коэффициент</t>
  </si>
  <si>
    <t>Должностной оклад</t>
  </si>
  <si>
    <t>Месячный фонд заработной платы</t>
  </si>
  <si>
    <t>За особые условия труда 10%</t>
  </si>
  <si>
    <t>Образование</t>
  </si>
  <si>
    <t>Звено</t>
  </si>
  <si>
    <t>Блок</t>
  </si>
  <si>
    <t>Ступень</t>
  </si>
  <si>
    <t>Количество работников,кому положена доплата в размере 10%</t>
  </si>
  <si>
    <t>Стаж работы по специальности (лет,мес,дней) на 01.09.2015г.</t>
  </si>
  <si>
    <t>высшее</t>
  </si>
  <si>
    <t>В</t>
  </si>
  <si>
    <t>часы по тариф.</t>
  </si>
  <si>
    <t xml:space="preserve">ГККП УОЦ Балдаурен отдела образования города Павлодара, акимата города Павлодара </t>
  </si>
  <si>
    <t xml:space="preserve">Доплата за сельские </t>
  </si>
  <si>
    <t>от 20 до 25</t>
  </si>
  <si>
    <t>Беспаева А.К</t>
  </si>
  <si>
    <t xml:space="preserve">до года </t>
  </si>
  <si>
    <t>Каиров Е.К</t>
  </si>
  <si>
    <t>Уахитова Е.О</t>
  </si>
  <si>
    <t xml:space="preserve">предмет </t>
  </si>
  <si>
    <t xml:space="preserve">самопознание </t>
  </si>
  <si>
    <t>В 2-1</t>
  </si>
  <si>
    <t xml:space="preserve">Недельная нагрузка </t>
  </si>
  <si>
    <t>Абенова Р.З</t>
  </si>
  <si>
    <t>худ.труд</t>
  </si>
  <si>
    <t>рус.яз и литература</t>
  </si>
  <si>
    <t>Айгараева А.О</t>
  </si>
  <si>
    <t>Момынжанова Ш.К</t>
  </si>
  <si>
    <t>Хашим Н.</t>
  </si>
  <si>
    <t>Кусаинова Е.К</t>
  </si>
  <si>
    <t>Жакипбеков Е.О</t>
  </si>
  <si>
    <t>Хамит Г.С</t>
  </si>
  <si>
    <t>Нажмиденов Б.Ж</t>
  </si>
  <si>
    <t>каз.яз и литература</t>
  </si>
  <si>
    <t xml:space="preserve"> математика</t>
  </si>
  <si>
    <t>естествозн,география</t>
  </si>
  <si>
    <t xml:space="preserve">история,религия </t>
  </si>
  <si>
    <t>физ.культура</t>
  </si>
  <si>
    <t>В2-4</t>
  </si>
  <si>
    <t>2-4</t>
  </si>
  <si>
    <t>Итого</t>
  </si>
  <si>
    <t>Другие доплаты  к ставке</t>
  </si>
  <si>
    <t>2-1</t>
  </si>
  <si>
    <t>от 5 до 7</t>
  </si>
  <si>
    <t>от 1 до 2</t>
  </si>
  <si>
    <t>ср/спец</t>
  </si>
  <si>
    <t>В4-4</t>
  </si>
  <si>
    <t>4-4</t>
  </si>
  <si>
    <t>Алимова ЖанарС</t>
  </si>
  <si>
    <t xml:space="preserve">Расчеты к штатному расписанию на 1  сентября  2020 года </t>
  </si>
  <si>
    <t>вакансии</t>
  </si>
  <si>
    <t xml:space="preserve">бухгалтер </t>
  </si>
  <si>
    <t>Мустафина С С</t>
  </si>
  <si>
    <t>4,1</t>
  </si>
  <si>
    <t xml:space="preserve">доплата </t>
  </si>
  <si>
    <t>сумма</t>
  </si>
  <si>
    <t>25,0,12</t>
  </si>
  <si>
    <t>св 25</t>
  </si>
  <si>
    <t>Хамитова Ф С</t>
  </si>
  <si>
    <t>математика</t>
  </si>
  <si>
    <t>39,0,23</t>
  </si>
  <si>
    <t>В2-2</t>
  </si>
  <si>
    <t>2-2</t>
  </si>
  <si>
    <t>16,9,15</t>
  </si>
  <si>
    <t>от16 до 20</t>
  </si>
  <si>
    <t>0,11,2</t>
  </si>
  <si>
    <t>5,10,28</t>
  </si>
  <si>
    <t>20,1,6</t>
  </si>
  <si>
    <t>1,11,23</t>
  </si>
  <si>
    <t>15,9,20</t>
  </si>
  <si>
    <t>от13 до16</t>
  </si>
  <si>
    <t>3,5,6</t>
  </si>
  <si>
    <t>от 3 до 5</t>
  </si>
  <si>
    <t>1,7,10</t>
  </si>
  <si>
    <t>1,1,18</t>
  </si>
  <si>
    <t xml:space="preserve">от 1 до 2 </t>
  </si>
  <si>
    <t>11,9,24</t>
  </si>
  <si>
    <t>от10 до 13</t>
  </si>
  <si>
    <t>В2-3</t>
  </si>
  <si>
    <t>2-3</t>
  </si>
  <si>
    <t>сельские обновление  доплата  7,5%</t>
  </si>
  <si>
    <t xml:space="preserve">сумма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</si>
</sst>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0.0%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0.000"/>
    <numFmt numFmtId="187" formatCode="_-* #,##0.0_р_._-;\-* #,##0.0_р_._-;_-* &quot;-&quot;?_р_._-;_-@_-"/>
    <numFmt numFmtId="188" formatCode="0.0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00_р_._-;\-* #,##0.00000000_р_._-;_-* &quot;-&quot;??_р_._-;_-@_-"/>
    <numFmt numFmtId="193" formatCode="#,##0.00_ ;\-#,##0.00\ "/>
    <numFmt numFmtId="194" formatCode="0.00000"/>
    <numFmt numFmtId="195" formatCode="_-* #,##0.000_р_._-;\-* #,##0.000_р_._-;_-* &quot;-&quot;???_р_._-;_-@_-"/>
    <numFmt numFmtId="196" formatCode="_-* #,##0.00_р_._-;\-* #,##0.00_р_._-;_-* \-??_р_._-;_-@_-"/>
    <numFmt numFmtId="197" formatCode="[$-FC19]d\ mmmm\ yyyy\ &quot;г.&quot;"/>
    <numFmt numFmtId="198" formatCode="0.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>
        <color indexed="8"/>
      </left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20" borderId="1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10" fontId="1" fillId="7" borderId="0" xfId="0" applyNumberFormat="1" applyFont="1" applyFill="1" applyBorder="1" applyAlignment="1">
      <alignment vertical="center" wrapText="1"/>
    </xf>
    <xf numFmtId="2" fontId="1" fillId="7" borderId="0" xfId="0" applyNumberFormat="1" applyFont="1" applyFill="1" applyBorder="1" applyAlignment="1">
      <alignment vertical="center" wrapText="1"/>
    </xf>
    <xf numFmtId="2" fontId="1" fillId="7" borderId="0" xfId="0" applyNumberFormat="1" applyFont="1" applyFill="1" applyAlignment="1">
      <alignment vertical="center" wrapText="1"/>
    </xf>
    <xf numFmtId="0" fontId="8" fillId="11" borderId="0" xfId="0" applyFont="1" applyFill="1" applyAlignment="1">
      <alignment vertical="center"/>
    </xf>
    <xf numFmtId="0" fontId="8" fillId="11" borderId="0" xfId="0" applyFont="1" applyFill="1" applyAlignment="1">
      <alignment vertical="center" wrapText="1"/>
    </xf>
    <xf numFmtId="10" fontId="8" fillId="11" borderId="0" xfId="0" applyNumberFormat="1" applyFont="1" applyFill="1" applyAlignment="1">
      <alignment vertical="center" wrapText="1"/>
    </xf>
    <xf numFmtId="2" fontId="8" fillId="11" borderId="0" xfId="0" applyNumberFormat="1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2" fontId="1" fillId="9" borderId="0" xfId="0" applyNumberFormat="1" applyFont="1" applyFill="1" applyBorder="1" applyAlignment="1">
      <alignment vertical="center" wrapText="1"/>
    </xf>
    <xf numFmtId="10" fontId="1" fillId="34" borderId="0" xfId="0" applyNumberFormat="1" applyFont="1" applyFill="1" applyAlignment="1">
      <alignment vertical="center" wrapText="1"/>
    </xf>
    <xf numFmtId="2" fontId="1" fillId="34" borderId="0" xfId="0" applyNumberFormat="1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2" fontId="1" fillId="9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3" xfId="54" applyNumberFormat="1" applyFont="1" applyFill="1" applyBorder="1" applyAlignment="1">
      <alignment horizontal="center"/>
      <protection/>
    </xf>
    <xf numFmtId="0" fontId="8" fillId="0" borderId="13" xfId="54" applyFont="1" applyFill="1" applyBorder="1" applyAlignment="1">
      <alignment horizontal="left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2" fontId="8" fillId="0" borderId="13" xfId="54" applyNumberFormat="1" applyFont="1" applyFill="1" applyBorder="1" applyAlignment="1">
      <alignment horizontal="center" vertical="center"/>
      <protection/>
    </xf>
    <xf numFmtId="0" fontId="8" fillId="0" borderId="13" xfId="33" applyNumberFormat="1" applyFont="1" applyFill="1" applyBorder="1" applyAlignment="1" applyProtection="1">
      <alignment vertical="center"/>
      <protection locked="0"/>
    </xf>
    <xf numFmtId="0" fontId="8" fillId="0" borderId="13" xfId="33" applyNumberFormat="1" applyFont="1" applyFill="1" applyBorder="1" applyAlignment="1" applyProtection="1">
      <alignment horizontal="center" vertical="center" wrapText="1"/>
      <protection/>
    </xf>
    <xf numFmtId="0" fontId="8" fillId="0" borderId="13" xfId="33" applyNumberFormat="1" applyFont="1" applyFill="1" applyBorder="1" applyAlignment="1" applyProtection="1">
      <alignment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2" fontId="8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2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6" fillId="0" borderId="15" xfId="33" applyNumberFormat="1" applyFont="1" applyFill="1" applyBorder="1" applyAlignment="1" applyProtection="1">
      <alignment horizontal="center" vertical="center"/>
      <protection locked="0"/>
    </xf>
    <xf numFmtId="2" fontId="6" fillId="0" borderId="16" xfId="3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6" fillId="0" borderId="15" xfId="33" applyNumberFormat="1" applyFont="1" applyFill="1" applyBorder="1" applyAlignment="1" applyProtection="1">
      <alignment horizontal="center" vertical="center" wrapText="1"/>
      <protection/>
    </xf>
    <xf numFmtId="16" fontId="8" fillId="0" borderId="13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1" fillId="36" borderId="0" xfId="0" applyFont="1" applyFill="1" applyBorder="1" applyAlignment="1">
      <alignment vertical="center" wrapText="1"/>
    </xf>
    <xf numFmtId="2" fontId="1" fillId="36" borderId="0" xfId="0" applyNumberFormat="1" applyFont="1" applyFill="1" applyBorder="1" applyAlignment="1">
      <alignment vertical="center" wrapText="1"/>
    </xf>
    <xf numFmtId="0" fontId="1" fillId="36" borderId="0" xfId="0" applyFont="1" applyFill="1" applyAlignment="1">
      <alignment horizontal="center" vertical="center" wrapText="1"/>
    </xf>
    <xf numFmtId="10" fontId="1" fillId="35" borderId="0" xfId="0" applyNumberFormat="1" applyFont="1" applyFill="1" applyAlignment="1">
      <alignment vertical="center" wrapText="1"/>
    </xf>
    <xf numFmtId="2" fontId="1" fillId="35" borderId="0" xfId="0" applyNumberFormat="1" applyFont="1" applyFill="1" applyAlignment="1">
      <alignment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vertical="center"/>
    </xf>
    <xf numFmtId="0" fontId="8" fillId="37" borderId="13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center" vertical="center" wrapText="1"/>
    </xf>
    <xf numFmtId="2" fontId="8" fillId="37" borderId="13" xfId="0" applyNumberFormat="1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/>
    </xf>
    <xf numFmtId="2" fontId="8" fillId="37" borderId="13" xfId="54" applyNumberFormat="1" applyFont="1" applyFill="1" applyBorder="1" applyAlignment="1">
      <alignment horizontal="center"/>
      <protection/>
    </xf>
    <xf numFmtId="49" fontId="11" fillId="37" borderId="13" xfId="0" applyNumberFormat="1" applyFont="1" applyFill="1" applyBorder="1" applyAlignment="1" applyProtection="1">
      <alignment horizontal="center" vertical="center"/>
      <protection locked="0"/>
    </xf>
    <xf numFmtId="49" fontId="8" fillId="37" borderId="13" xfId="0" applyNumberFormat="1" applyFont="1" applyFill="1" applyBorder="1" applyAlignment="1">
      <alignment horizontal="center" vertical="center" wrapText="1"/>
    </xf>
    <xf numFmtId="1" fontId="8" fillId="37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38" borderId="13" xfId="33" applyNumberFormat="1" applyFont="1" applyFill="1" applyBorder="1" applyAlignment="1" applyProtection="1">
      <alignment vertical="center"/>
      <protection locked="0"/>
    </xf>
    <xf numFmtId="0" fontId="8" fillId="38" borderId="13" xfId="0" applyFont="1" applyFill="1" applyBorder="1" applyAlignment="1">
      <alignment horizontal="left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3" xfId="33" applyNumberFormat="1" applyFont="1" applyFill="1" applyBorder="1" applyAlignment="1" applyProtection="1">
      <alignment horizontal="center" vertical="center" wrapText="1"/>
      <protection/>
    </xf>
    <xf numFmtId="0" fontId="8" fillId="38" borderId="13" xfId="33" applyNumberFormat="1" applyFont="1" applyFill="1" applyBorder="1" applyAlignment="1" applyProtection="1">
      <alignment vertical="center" wrapText="1"/>
      <protection/>
    </xf>
    <xf numFmtId="2" fontId="8" fillId="38" borderId="13" xfId="0" applyNumberFormat="1" applyFont="1" applyFill="1" applyBorder="1" applyAlignment="1">
      <alignment horizontal="center" vertical="center" wrapText="1"/>
    </xf>
    <xf numFmtId="2" fontId="8" fillId="38" borderId="13" xfId="54" applyNumberFormat="1" applyFont="1" applyFill="1" applyBorder="1" applyAlignment="1">
      <alignment horizontal="center" vertical="center" wrapText="1"/>
      <protection/>
    </xf>
    <xf numFmtId="49" fontId="11" fillId="38" borderId="13" xfId="0" applyNumberFormat="1" applyFont="1" applyFill="1" applyBorder="1" applyAlignment="1" applyProtection="1">
      <alignment horizontal="center"/>
      <protection locked="0"/>
    </xf>
    <xf numFmtId="2" fontId="8" fillId="38" borderId="13" xfId="33" applyNumberFormat="1" applyFont="1" applyFill="1" applyBorder="1" applyAlignment="1" applyProtection="1">
      <alignment horizontal="center" vertical="center" wrapText="1"/>
      <protection/>
    </xf>
    <xf numFmtId="1" fontId="8" fillId="38" borderId="13" xfId="0" applyNumberFormat="1" applyFont="1" applyFill="1" applyBorder="1" applyAlignment="1">
      <alignment horizontal="center" vertical="center" wrapText="1"/>
    </xf>
    <xf numFmtId="0" fontId="1" fillId="39" borderId="0" xfId="0" applyFont="1" applyFill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33" applyNumberFormat="1" applyFont="1" applyFill="1" applyBorder="1" applyAlignment="1" applyProtection="1">
      <alignment horizontal="center" vertical="center" wrapText="1"/>
      <protection/>
    </xf>
    <xf numFmtId="0" fontId="6" fillId="0" borderId="27" xfId="3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23"/>
  <sheetViews>
    <sheetView tabSelected="1" zoomScaleSheetLayoutView="40" workbookViewId="0" topLeftCell="A1">
      <pane xSplit="2" ySplit="4" topLeftCell="J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7" sqref="Q17"/>
    </sheetView>
  </sheetViews>
  <sheetFormatPr defaultColWidth="9.00390625" defaultRowHeight="12.75"/>
  <cols>
    <col min="1" max="1" width="3.75390625" style="1" customWidth="1"/>
    <col min="2" max="2" width="19.625" style="1" customWidth="1"/>
    <col min="3" max="3" width="14.25390625" style="2" customWidth="1"/>
    <col min="4" max="4" width="11.125" style="1" customWidth="1"/>
    <col min="5" max="5" width="10.625" style="1" customWidth="1"/>
    <col min="6" max="6" width="12.125" style="1" customWidth="1"/>
    <col min="7" max="7" width="0.37109375" style="1" hidden="1" customWidth="1"/>
    <col min="8" max="8" width="8.625" style="1" customWidth="1"/>
    <col min="9" max="9" width="4.75390625" style="1" customWidth="1"/>
    <col min="10" max="10" width="8.625" style="1" customWidth="1"/>
    <col min="11" max="11" width="7.625" style="1" customWidth="1"/>
    <col min="12" max="12" width="12.75390625" style="1" customWidth="1"/>
    <col min="13" max="13" width="10.25390625" style="1" customWidth="1"/>
    <col min="14" max="14" width="10.375" style="1" customWidth="1"/>
    <col min="15" max="15" width="9.375" style="2" customWidth="1"/>
    <col min="16" max="16" width="7.875" style="1" customWidth="1"/>
    <col min="17" max="17" width="13.625" style="1" customWidth="1"/>
    <col min="18" max="18" width="9.125" style="1" customWidth="1"/>
    <col min="19" max="19" width="12.875" style="1" customWidth="1"/>
    <col min="20" max="20" width="7.75390625" style="1" customWidth="1"/>
    <col min="21" max="21" width="11.375" style="1" customWidth="1"/>
    <col min="22" max="22" width="5.00390625" style="1" customWidth="1"/>
    <col min="23" max="23" width="12.75390625" style="1" customWidth="1"/>
    <col min="24" max="24" width="6.75390625" style="1" customWidth="1"/>
    <col min="25" max="25" width="12.00390625" style="1" customWidth="1"/>
    <col min="26" max="26" width="6.00390625" style="1" customWidth="1"/>
    <col min="27" max="27" width="12.875" style="1" customWidth="1"/>
    <col min="28" max="28" width="13.125" style="1" customWidth="1"/>
    <col min="29" max="29" width="10.75390625" style="1" bestFit="1" customWidth="1"/>
    <col min="30" max="30" width="11.75390625" style="1" bestFit="1" customWidth="1"/>
    <col min="31" max="37" width="9.125" style="1" customWidth="1"/>
    <col min="38" max="38" width="11.25390625" style="1" bestFit="1" customWidth="1"/>
    <col min="39" max="39" width="10.75390625" style="1" bestFit="1" customWidth="1"/>
    <col min="40" max="16384" width="9.125" style="1" customWidth="1"/>
  </cols>
  <sheetData>
    <row r="1" spans="1:28" ht="14.2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17.25" customHeight="1" thickBot="1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31" s="2" customFormat="1" ht="41.25" customHeight="1" thickBot="1">
      <c r="A3" s="78" t="s">
        <v>3</v>
      </c>
      <c r="B3" s="78" t="s">
        <v>4</v>
      </c>
      <c r="C3" s="78" t="s">
        <v>28</v>
      </c>
      <c r="D3" s="78" t="s">
        <v>12</v>
      </c>
      <c r="E3" s="78" t="s">
        <v>17</v>
      </c>
      <c r="F3" s="80" t="s">
        <v>7</v>
      </c>
      <c r="G3" s="80" t="s">
        <v>20</v>
      </c>
      <c r="H3" s="80" t="s">
        <v>16</v>
      </c>
      <c r="I3" s="82" t="s">
        <v>14</v>
      </c>
      <c r="J3" s="82" t="s">
        <v>13</v>
      </c>
      <c r="K3" s="82" t="s">
        <v>15</v>
      </c>
      <c r="L3" s="78" t="s">
        <v>5</v>
      </c>
      <c r="M3" s="78" t="s">
        <v>6</v>
      </c>
      <c r="N3" s="78" t="s">
        <v>6</v>
      </c>
      <c r="O3" s="78" t="s">
        <v>31</v>
      </c>
      <c r="P3" s="78" t="s">
        <v>8</v>
      </c>
      <c r="Q3" s="78" t="s">
        <v>9</v>
      </c>
      <c r="R3" s="86" t="s">
        <v>63</v>
      </c>
      <c r="S3" s="87"/>
      <c r="T3" s="92" t="s">
        <v>22</v>
      </c>
      <c r="U3" s="97"/>
      <c r="V3" s="88" t="s">
        <v>11</v>
      </c>
      <c r="W3" s="89"/>
      <c r="X3" s="88" t="s">
        <v>89</v>
      </c>
      <c r="Y3" s="89"/>
      <c r="Z3" s="92" t="s">
        <v>50</v>
      </c>
      <c r="AA3" s="93"/>
      <c r="AB3" s="78" t="s">
        <v>10</v>
      </c>
      <c r="AD3" s="1"/>
      <c r="AE3" s="1"/>
    </row>
    <row r="4" spans="1:31" s="2" customFormat="1" ht="22.5" customHeight="1">
      <c r="A4" s="79"/>
      <c r="B4" s="79"/>
      <c r="C4" s="79"/>
      <c r="D4" s="79"/>
      <c r="E4" s="79"/>
      <c r="F4" s="81"/>
      <c r="G4" s="81"/>
      <c r="H4" s="81"/>
      <c r="I4" s="83"/>
      <c r="J4" s="83"/>
      <c r="K4" s="83"/>
      <c r="L4" s="79"/>
      <c r="M4" s="79"/>
      <c r="N4" s="79"/>
      <c r="O4" s="79"/>
      <c r="P4" s="79"/>
      <c r="Q4" s="79"/>
      <c r="R4" s="66" t="s">
        <v>0</v>
      </c>
      <c r="S4" s="66" t="s">
        <v>64</v>
      </c>
      <c r="T4" s="3" t="s">
        <v>0</v>
      </c>
      <c r="U4" s="3" t="s">
        <v>2</v>
      </c>
      <c r="V4" s="3" t="s">
        <v>0</v>
      </c>
      <c r="W4" s="3" t="s">
        <v>1</v>
      </c>
      <c r="X4" s="3" t="s">
        <v>0</v>
      </c>
      <c r="Y4" s="3" t="s">
        <v>90</v>
      </c>
      <c r="Z4" s="3" t="s">
        <v>0</v>
      </c>
      <c r="AA4" s="3" t="s">
        <v>1</v>
      </c>
      <c r="AB4" s="79"/>
      <c r="AD4" s="1"/>
      <c r="AE4" s="1"/>
    </row>
    <row r="5" spans="1:44" s="4" customFormat="1" ht="18" customHeight="1">
      <c r="A5" s="23">
        <v>1</v>
      </c>
      <c r="B5" s="24" t="s">
        <v>27</v>
      </c>
      <c r="C5" s="26" t="s">
        <v>29</v>
      </c>
      <c r="D5" s="26" t="s">
        <v>18</v>
      </c>
      <c r="E5" s="26" t="s">
        <v>65</v>
      </c>
      <c r="F5" s="26" t="s">
        <v>66</v>
      </c>
      <c r="G5" s="27"/>
      <c r="H5" s="28">
        <f>M5</f>
        <v>1</v>
      </c>
      <c r="I5" s="26" t="s">
        <v>19</v>
      </c>
      <c r="J5" s="49" t="s">
        <v>30</v>
      </c>
      <c r="K5" s="29" t="s">
        <v>51</v>
      </c>
      <c r="L5" s="28">
        <v>17697</v>
      </c>
      <c r="M5" s="28">
        <v>1</v>
      </c>
      <c r="N5" s="28">
        <v>1</v>
      </c>
      <c r="O5" s="28">
        <v>10</v>
      </c>
      <c r="P5" s="72">
        <v>5.41</v>
      </c>
      <c r="Q5" s="28">
        <f>(L5*P5)*O5/18</f>
        <v>53189.31666666667</v>
      </c>
      <c r="R5" s="28">
        <v>25</v>
      </c>
      <c r="S5" s="28">
        <f>SUM(Q5*R5)/100</f>
        <v>13297.329166666668</v>
      </c>
      <c r="T5" s="28">
        <v>25</v>
      </c>
      <c r="U5" s="28">
        <f>(Q5+S5)*T5/100</f>
        <v>16621.661458333336</v>
      </c>
      <c r="V5" s="47">
        <v>10</v>
      </c>
      <c r="W5" s="28">
        <f>(Q5+U5+S5)*V5/100</f>
        <v>8310.830729166668</v>
      </c>
      <c r="X5" s="28">
        <v>7.5</v>
      </c>
      <c r="Y5" s="28">
        <f>SUM(Q5+S5+U5)*7.5%</f>
        <v>6233.123046875001</v>
      </c>
      <c r="Z5" s="47">
        <v>30</v>
      </c>
      <c r="AA5" s="28">
        <f>(Q5+U5+S5)*30%</f>
        <v>24932.4921875</v>
      </c>
      <c r="AB5" s="30">
        <f>(Q5+U5+W5+AA5+S5+Y5)*O5/18</f>
        <v>68102.64069733798</v>
      </c>
      <c r="AD5" s="5"/>
      <c r="AE5" s="5"/>
      <c r="AF5" s="6"/>
      <c r="AG5" s="7">
        <f>T5+Z5+V5+AB5</f>
        <v>68167.64069733798</v>
      </c>
      <c r="AH5" s="2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39" s="10" customFormat="1" ht="18" customHeight="1">
      <c r="A6" s="23">
        <v>2</v>
      </c>
      <c r="B6" s="32" t="s">
        <v>24</v>
      </c>
      <c r="C6" s="25" t="s">
        <v>33</v>
      </c>
      <c r="D6" s="26" t="s">
        <v>18</v>
      </c>
      <c r="E6" s="32" t="s">
        <v>85</v>
      </c>
      <c r="F6" s="33" t="s">
        <v>86</v>
      </c>
      <c r="G6" s="33"/>
      <c r="H6" s="28">
        <f>M6</f>
        <v>1</v>
      </c>
      <c r="I6" s="26" t="s">
        <v>19</v>
      </c>
      <c r="J6" s="31" t="s">
        <v>87</v>
      </c>
      <c r="K6" s="29" t="s">
        <v>88</v>
      </c>
      <c r="L6" s="34">
        <v>17697</v>
      </c>
      <c r="M6" s="31">
        <v>1</v>
      </c>
      <c r="N6" s="31">
        <v>1</v>
      </c>
      <c r="O6" s="28">
        <v>9</v>
      </c>
      <c r="P6" s="26">
        <v>4.38</v>
      </c>
      <c r="Q6" s="28">
        <f aca="true" t="shared" si="0" ref="Q6:Q17">(L6*P6)*O6/18</f>
        <v>38756.43</v>
      </c>
      <c r="R6" s="28">
        <v>25</v>
      </c>
      <c r="S6" s="28">
        <f aca="true" t="shared" si="1" ref="S6:S18">SUM(Q6*R6)/100</f>
        <v>9689.1075</v>
      </c>
      <c r="T6" s="28">
        <v>25</v>
      </c>
      <c r="U6" s="28">
        <f aca="true" t="shared" si="2" ref="U6:U18">(Q6+S6)*T6/100</f>
        <v>12111.384375</v>
      </c>
      <c r="V6" s="47">
        <v>10</v>
      </c>
      <c r="W6" s="28">
        <f aca="true" t="shared" si="3" ref="W6:W18">(Q6+U6+S6)*V6/100</f>
        <v>6055.6921875</v>
      </c>
      <c r="X6" s="28">
        <v>7.5</v>
      </c>
      <c r="Y6" s="28">
        <f aca="true" t="shared" si="4" ref="Y6:Y18">SUM(Q6+S6+U6)*7.5%</f>
        <v>4541.769140625</v>
      </c>
      <c r="Z6" s="47">
        <v>30</v>
      </c>
      <c r="AA6" s="28">
        <f aca="true" t="shared" si="5" ref="AA6:AA18">(Q6+U6+S6)*30%</f>
        <v>18167.0765625</v>
      </c>
      <c r="AB6" s="30">
        <f aca="true" t="shared" si="6" ref="AB6:AB17">(Q6+U6+W6+AA6+S6+Y6)*O6/18</f>
        <v>44660.7298828125</v>
      </c>
      <c r="AC6" s="9"/>
      <c r="AH6" s="2"/>
      <c r="AL6" s="11"/>
      <c r="AM6" s="12">
        <f>Q6+W6+U6+AA6</f>
        <v>75090.583125</v>
      </c>
    </row>
    <row r="7" spans="1:47" s="13" customFormat="1" ht="25.5" customHeight="1">
      <c r="A7" s="23">
        <v>3</v>
      </c>
      <c r="B7" s="35" t="s">
        <v>32</v>
      </c>
      <c r="C7" s="25" t="s">
        <v>34</v>
      </c>
      <c r="D7" s="26" t="s">
        <v>18</v>
      </c>
      <c r="E7" s="36" t="s">
        <v>72</v>
      </c>
      <c r="F7" s="36" t="s">
        <v>73</v>
      </c>
      <c r="G7" s="37"/>
      <c r="H7" s="28">
        <f>M7</f>
        <v>1</v>
      </c>
      <c r="I7" s="36" t="s">
        <v>19</v>
      </c>
      <c r="J7" s="31" t="s">
        <v>47</v>
      </c>
      <c r="K7" s="29" t="s">
        <v>48</v>
      </c>
      <c r="L7" s="40">
        <v>17697</v>
      </c>
      <c r="M7" s="40">
        <v>1</v>
      </c>
      <c r="N7" s="40">
        <v>1</v>
      </c>
      <c r="O7" s="40">
        <v>19</v>
      </c>
      <c r="P7" s="36">
        <v>4.59</v>
      </c>
      <c r="Q7" s="28">
        <f t="shared" si="0"/>
        <v>85741.965</v>
      </c>
      <c r="R7" s="28">
        <v>25</v>
      </c>
      <c r="S7" s="28">
        <f t="shared" si="1"/>
        <v>21435.49125</v>
      </c>
      <c r="T7" s="28">
        <v>25</v>
      </c>
      <c r="U7" s="28">
        <f t="shared" si="2"/>
        <v>26794.364062499997</v>
      </c>
      <c r="V7" s="47">
        <v>10</v>
      </c>
      <c r="W7" s="28">
        <f t="shared" si="3"/>
        <v>13397.18203125</v>
      </c>
      <c r="X7" s="28">
        <v>7.5</v>
      </c>
      <c r="Y7" s="28">
        <f t="shared" si="4"/>
        <v>10047.886523437499</v>
      </c>
      <c r="Z7" s="47">
        <v>30</v>
      </c>
      <c r="AA7" s="28">
        <f t="shared" si="5"/>
        <v>40191.546093749996</v>
      </c>
      <c r="AB7" s="30">
        <f t="shared" si="6"/>
        <v>208586.68134765624</v>
      </c>
      <c r="AD7" s="14"/>
      <c r="AE7" s="15"/>
      <c r="AF7" s="15"/>
      <c r="AG7" s="14"/>
      <c r="AH7" s="2"/>
      <c r="AI7" s="15"/>
      <c r="AJ7" s="15"/>
      <c r="AK7" s="14"/>
      <c r="AT7" s="16"/>
      <c r="AU7" s="17">
        <f>Q7+W7+U7+AA7</f>
        <v>166125.0571875</v>
      </c>
    </row>
    <row r="8" spans="1:47" s="13" customFormat="1" ht="23.25" customHeight="1">
      <c r="A8" s="23">
        <v>4</v>
      </c>
      <c r="B8" s="35" t="s">
        <v>35</v>
      </c>
      <c r="C8" s="25" t="s">
        <v>42</v>
      </c>
      <c r="D8" s="26" t="s">
        <v>18</v>
      </c>
      <c r="E8" s="36" t="s">
        <v>75</v>
      </c>
      <c r="F8" s="36" t="s">
        <v>52</v>
      </c>
      <c r="G8" s="37"/>
      <c r="H8" s="28">
        <v>1</v>
      </c>
      <c r="I8" s="36" t="s">
        <v>19</v>
      </c>
      <c r="J8" s="38" t="s">
        <v>47</v>
      </c>
      <c r="K8" s="29" t="s">
        <v>48</v>
      </c>
      <c r="L8" s="40">
        <v>17697</v>
      </c>
      <c r="M8" s="40">
        <v>1</v>
      </c>
      <c r="N8" s="40">
        <v>1</v>
      </c>
      <c r="O8" s="40">
        <v>10</v>
      </c>
      <c r="P8" s="36">
        <v>4.27</v>
      </c>
      <c r="Q8" s="28">
        <f t="shared" si="0"/>
        <v>41981.21666666666</v>
      </c>
      <c r="R8" s="28">
        <v>25</v>
      </c>
      <c r="S8" s="28">
        <f t="shared" si="1"/>
        <v>10495.304166666665</v>
      </c>
      <c r="T8" s="28">
        <v>25</v>
      </c>
      <c r="U8" s="28">
        <f t="shared" si="2"/>
        <v>13119.130208333332</v>
      </c>
      <c r="V8" s="47">
        <v>10</v>
      </c>
      <c r="W8" s="28">
        <f t="shared" si="3"/>
        <v>6559.565104166665</v>
      </c>
      <c r="X8" s="28">
        <v>7.5</v>
      </c>
      <c r="Y8" s="28">
        <f t="shared" si="4"/>
        <v>4919.673828124999</v>
      </c>
      <c r="Z8" s="47">
        <v>30</v>
      </c>
      <c r="AA8" s="28">
        <f t="shared" si="5"/>
        <v>19678.695312499996</v>
      </c>
      <c r="AB8" s="30">
        <f t="shared" si="6"/>
        <v>53751.991825810175</v>
      </c>
      <c r="AD8" s="14"/>
      <c r="AE8" s="15"/>
      <c r="AF8" s="15"/>
      <c r="AG8" s="14"/>
      <c r="AH8" s="2"/>
      <c r="AI8" s="15"/>
      <c r="AJ8" s="15"/>
      <c r="AK8" s="14"/>
      <c r="AT8" s="16"/>
      <c r="AU8" s="17"/>
    </row>
    <row r="9" spans="1:47" s="13" customFormat="1" ht="27.75" customHeight="1">
      <c r="A9" s="23">
        <v>5</v>
      </c>
      <c r="B9" s="35" t="s">
        <v>36</v>
      </c>
      <c r="C9" s="25" t="s">
        <v>42</v>
      </c>
      <c r="D9" s="26" t="s">
        <v>18</v>
      </c>
      <c r="E9" s="36" t="s">
        <v>76</v>
      </c>
      <c r="F9" s="26" t="s">
        <v>23</v>
      </c>
      <c r="G9" s="37"/>
      <c r="H9" s="28">
        <v>1</v>
      </c>
      <c r="I9" s="36" t="s">
        <v>19</v>
      </c>
      <c r="J9" s="38" t="s">
        <v>47</v>
      </c>
      <c r="K9" s="29" t="s">
        <v>48</v>
      </c>
      <c r="L9" s="40">
        <v>17697</v>
      </c>
      <c r="M9" s="40">
        <v>1</v>
      </c>
      <c r="N9" s="40">
        <v>1</v>
      </c>
      <c r="O9" s="40">
        <v>21</v>
      </c>
      <c r="P9" s="36">
        <v>4.67</v>
      </c>
      <c r="Q9" s="28">
        <f t="shared" si="0"/>
        <v>96419.155</v>
      </c>
      <c r="R9" s="28">
        <v>25</v>
      </c>
      <c r="S9" s="28">
        <f t="shared" si="1"/>
        <v>24104.78875</v>
      </c>
      <c r="T9" s="28">
        <v>25</v>
      </c>
      <c r="U9" s="28">
        <f t="shared" si="2"/>
        <v>30130.9859375</v>
      </c>
      <c r="V9" s="47">
        <v>10</v>
      </c>
      <c r="W9" s="28">
        <f t="shared" si="3"/>
        <v>15065.49296875</v>
      </c>
      <c r="X9" s="28">
        <v>7.5</v>
      </c>
      <c r="Y9" s="28">
        <f t="shared" si="4"/>
        <v>11299.1197265625</v>
      </c>
      <c r="Z9" s="47">
        <v>30</v>
      </c>
      <c r="AA9" s="28">
        <f t="shared" si="5"/>
        <v>45196.47890625</v>
      </c>
      <c r="AB9" s="30">
        <f t="shared" si="6"/>
        <v>259252.0248372396</v>
      </c>
      <c r="AD9" s="14"/>
      <c r="AE9" s="15"/>
      <c r="AF9" s="15"/>
      <c r="AG9" s="14"/>
      <c r="AH9" s="2"/>
      <c r="AI9" s="15"/>
      <c r="AJ9" s="15"/>
      <c r="AK9" s="14"/>
      <c r="AT9" s="16"/>
      <c r="AU9" s="17"/>
    </row>
    <row r="10" spans="1:47" s="13" customFormat="1" ht="30" customHeight="1">
      <c r="A10" s="23">
        <v>6</v>
      </c>
      <c r="B10" s="35" t="s">
        <v>37</v>
      </c>
      <c r="C10" s="25" t="s">
        <v>42</v>
      </c>
      <c r="D10" s="26" t="s">
        <v>18</v>
      </c>
      <c r="E10" s="36" t="s">
        <v>77</v>
      </c>
      <c r="F10" s="36" t="s">
        <v>53</v>
      </c>
      <c r="G10" s="37"/>
      <c r="H10" s="28">
        <v>1</v>
      </c>
      <c r="I10" s="36" t="s">
        <v>19</v>
      </c>
      <c r="J10" s="38" t="s">
        <v>47</v>
      </c>
      <c r="K10" s="29" t="s">
        <v>48</v>
      </c>
      <c r="L10" s="40">
        <v>17697</v>
      </c>
      <c r="M10" s="40">
        <v>1</v>
      </c>
      <c r="N10" s="40">
        <v>1</v>
      </c>
      <c r="O10" s="40">
        <v>20</v>
      </c>
      <c r="P10" s="36">
        <v>4.14</v>
      </c>
      <c r="Q10" s="28">
        <f t="shared" si="0"/>
        <v>81406.19999999998</v>
      </c>
      <c r="R10" s="28">
        <v>25</v>
      </c>
      <c r="S10" s="28">
        <f t="shared" si="1"/>
        <v>20351.549999999996</v>
      </c>
      <c r="T10" s="28">
        <v>25</v>
      </c>
      <c r="U10" s="28">
        <f t="shared" si="2"/>
        <v>25439.43749999999</v>
      </c>
      <c r="V10" s="47">
        <v>10</v>
      </c>
      <c r="W10" s="28">
        <f t="shared" si="3"/>
        <v>12719.718749999998</v>
      </c>
      <c r="X10" s="28">
        <v>7.5</v>
      </c>
      <c r="Y10" s="28">
        <f t="shared" si="4"/>
        <v>9539.789062499996</v>
      </c>
      <c r="Z10" s="47">
        <v>30</v>
      </c>
      <c r="AA10" s="28">
        <f t="shared" si="5"/>
        <v>38159.15624999999</v>
      </c>
      <c r="AB10" s="30">
        <f t="shared" si="6"/>
        <v>208462.05729166663</v>
      </c>
      <c r="AD10" s="14"/>
      <c r="AE10" s="15"/>
      <c r="AF10" s="15"/>
      <c r="AG10" s="14"/>
      <c r="AH10" s="2"/>
      <c r="AI10" s="15"/>
      <c r="AJ10" s="15"/>
      <c r="AK10" s="14"/>
      <c r="AT10" s="16"/>
      <c r="AU10" s="17"/>
    </row>
    <row r="11" spans="1:47" s="13" customFormat="1" ht="18" customHeight="1">
      <c r="A11" s="23">
        <v>7</v>
      </c>
      <c r="B11" s="35" t="s">
        <v>38</v>
      </c>
      <c r="C11" s="25" t="s">
        <v>43</v>
      </c>
      <c r="D11" s="26" t="s">
        <v>18</v>
      </c>
      <c r="E11" s="36" t="s">
        <v>78</v>
      </c>
      <c r="F11" s="26" t="s">
        <v>79</v>
      </c>
      <c r="G11" s="37"/>
      <c r="H11" s="28">
        <v>1</v>
      </c>
      <c r="I11" s="36" t="s">
        <v>19</v>
      </c>
      <c r="J11" s="38" t="s">
        <v>47</v>
      </c>
      <c r="K11" s="29" t="s">
        <v>48</v>
      </c>
      <c r="L11" s="40">
        <v>17697</v>
      </c>
      <c r="M11" s="40">
        <v>1</v>
      </c>
      <c r="N11" s="40">
        <v>1</v>
      </c>
      <c r="O11" s="40">
        <v>25</v>
      </c>
      <c r="P11" s="36">
        <v>4.49</v>
      </c>
      <c r="Q11" s="28">
        <f t="shared" si="0"/>
        <v>110360.45833333333</v>
      </c>
      <c r="R11" s="28">
        <v>25</v>
      </c>
      <c r="S11" s="28">
        <f t="shared" si="1"/>
        <v>27590.11458333333</v>
      </c>
      <c r="T11" s="28">
        <v>25</v>
      </c>
      <c r="U11" s="28">
        <f t="shared" si="2"/>
        <v>34487.643229166664</v>
      </c>
      <c r="V11" s="47">
        <v>10</v>
      </c>
      <c r="W11" s="28">
        <f t="shared" si="3"/>
        <v>17243.82161458333</v>
      </c>
      <c r="X11" s="28">
        <v>7.5</v>
      </c>
      <c r="Y11" s="28">
        <f t="shared" si="4"/>
        <v>12932.866210937498</v>
      </c>
      <c r="Z11" s="47">
        <v>30</v>
      </c>
      <c r="AA11" s="28">
        <f t="shared" si="5"/>
        <v>51731.46484374999</v>
      </c>
      <c r="AB11" s="30">
        <f t="shared" si="6"/>
        <v>353258.8455765335</v>
      </c>
      <c r="AD11" s="14"/>
      <c r="AE11" s="15"/>
      <c r="AF11" s="15"/>
      <c r="AG11" s="14"/>
      <c r="AH11" s="2"/>
      <c r="AI11" s="15"/>
      <c r="AJ11" s="15"/>
      <c r="AK11" s="14"/>
      <c r="AT11" s="16"/>
      <c r="AU11" s="17"/>
    </row>
    <row r="12" spans="1:47" s="13" customFormat="1" ht="18" customHeight="1">
      <c r="A12" s="23">
        <v>8</v>
      </c>
      <c r="B12" s="35" t="s">
        <v>39</v>
      </c>
      <c r="C12" s="25" t="s">
        <v>44</v>
      </c>
      <c r="D12" s="26" t="s">
        <v>18</v>
      </c>
      <c r="E12" s="36" t="s">
        <v>77</v>
      </c>
      <c r="F12" s="36" t="s">
        <v>53</v>
      </c>
      <c r="G12" s="37"/>
      <c r="H12" s="28">
        <v>1</v>
      </c>
      <c r="I12" s="36" t="s">
        <v>19</v>
      </c>
      <c r="J12" s="38" t="s">
        <v>47</v>
      </c>
      <c r="K12" s="29" t="s">
        <v>48</v>
      </c>
      <c r="L12" s="40">
        <v>17697</v>
      </c>
      <c r="M12" s="40">
        <v>1</v>
      </c>
      <c r="N12" s="40">
        <v>1</v>
      </c>
      <c r="O12" s="40">
        <v>20</v>
      </c>
      <c r="P12" s="36">
        <v>4.14</v>
      </c>
      <c r="Q12" s="28">
        <f t="shared" si="0"/>
        <v>81406.19999999998</v>
      </c>
      <c r="R12" s="28">
        <v>25</v>
      </c>
      <c r="S12" s="28">
        <f t="shared" si="1"/>
        <v>20351.549999999996</v>
      </c>
      <c r="T12" s="28">
        <v>25</v>
      </c>
      <c r="U12" s="28">
        <f t="shared" si="2"/>
        <v>25439.43749999999</v>
      </c>
      <c r="V12" s="47">
        <v>10</v>
      </c>
      <c r="W12" s="28">
        <f t="shared" si="3"/>
        <v>12719.718749999998</v>
      </c>
      <c r="X12" s="28">
        <v>7.5</v>
      </c>
      <c r="Y12" s="28">
        <f t="shared" si="4"/>
        <v>9539.789062499996</v>
      </c>
      <c r="Z12" s="47">
        <v>30</v>
      </c>
      <c r="AA12" s="28">
        <f t="shared" si="5"/>
        <v>38159.15624999999</v>
      </c>
      <c r="AB12" s="30">
        <f t="shared" si="6"/>
        <v>208462.05729166663</v>
      </c>
      <c r="AD12" s="14"/>
      <c r="AE12" s="15"/>
      <c r="AF12" s="15"/>
      <c r="AG12" s="14"/>
      <c r="AH12" s="2"/>
      <c r="AI12" s="15"/>
      <c r="AJ12" s="15"/>
      <c r="AK12" s="14"/>
      <c r="AT12" s="16"/>
      <c r="AU12" s="17"/>
    </row>
    <row r="13" spans="1:47" s="13" customFormat="1" ht="18" customHeight="1">
      <c r="A13" s="23">
        <v>9</v>
      </c>
      <c r="B13" s="35" t="s">
        <v>40</v>
      </c>
      <c r="C13" s="25" t="s">
        <v>45</v>
      </c>
      <c r="D13" s="26" t="s">
        <v>18</v>
      </c>
      <c r="E13" s="36" t="s">
        <v>80</v>
      </c>
      <c r="F13" s="36" t="s">
        <v>81</v>
      </c>
      <c r="G13" s="37"/>
      <c r="H13" s="28">
        <v>1</v>
      </c>
      <c r="I13" s="36" t="s">
        <v>19</v>
      </c>
      <c r="J13" s="38" t="s">
        <v>47</v>
      </c>
      <c r="K13" s="29" t="s">
        <v>48</v>
      </c>
      <c r="L13" s="40">
        <v>17697</v>
      </c>
      <c r="M13" s="40">
        <v>1</v>
      </c>
      <c r="N13" s="40">
        <v>1</v>
      </c>
      <c r="O13" s="40">
        <v>24</v>
      </c>
      <c r="P13" s="36">
        <v>4.23</v>
      </c>
      <c r="Q13" s="28">
        <f t="shared" si="0"/>
        <v>99811.08000000002</v>
      </c>
      <c r="R13" s="28">
        <v>25</v>
      </c>
      <c r="S13" s="28">
        <f t="shared" si="1"/>
        <v>24952.770000000004</v>
      </c>
      <c r="T13" s="28">
        <v>25</v>
      </c>
      <c r="U13" s="28">
        <f t="shared" si="2"/>
        <v>31190.962500000005</v>
      </c>
      <c r="V13" s="47">
        <v>10</v>
      </c>
      <c r="W13" s="28">
        <f t="shared" si="3"/>
        <v>15595.481250000003</v>
      </c>
      <c r="X13" s="28">
        <v>7.5</v>
      </c>
      <c r="Y13" s="28">
        <f t="shared" si="4"/>
        <v>11696.610937500001</v>
      </c>
      <c r="Z13" s="47">
        <v>30</v>
      </c>
      <c r="AA13" s="28">
        <f t="shared" si="5"/>
        <v>46786.443750000006</v>
      </c>
      <c r="AB13" s="30">
        <f t="shared" si="6"/>
        <v>306711.13125000003</v>
      </c>
      <c r="AD13" s="14"/>
      <c r="AE13" s="15"/>
      <c r="AF13" s="15"/>
      <c r="AG13" s="14"/>
      <c r="AH13" s="2"/>
      <c r="AI13" s="15"/>
      <c r="AJ13" s="15"/>
      <c r="AK13" s="14"/>
      <c r="AT13" s="16"/>
      <c r="AU13" s="17"/>
    </row>
    <row r="14" spans="1:47" s="50" customFormat="1" ht="18" customHeight="1">
      <c r="A14" s="23">
        <v>10</v>
      </c>
      <c r="B14" s="67" t="s">
        <v>26</v>
      </c>
      <c r="C14" s="68" t="s">
        <v>33</v>
      </c>
      <c r="D14" s="69" t="s">
        <v>18</v>
      </c>
      <c r="E14" s="70" t="s">
        <v>82</v>
      </c>
      <c r="F14" s="70" t="s">
        <v>53</v>
      </c>
      <c r="G14" s="71"/>
      <c r="H14" s="72">
        <v>1</v>
      </c>
      <c r="I14" s="70" t="s">
        <v>19</v>
      </c>
      <c r="J14" s="73" t="s">
        <v>47</v>
      </c>
      <c r="K14" s="74" t="s">
        <v>48</v>
      </c>
      <c r="L14" s="75">
        <v>17697</v>
      </c>
      <c r="M14" s="75">
        <v>1</v>
      </c>
      <c r="N14" s="75">
        <v>1</v>
      </c>
      <c r="O14" s="75">
        <v>7</v>
      </c>
      <c r="P14" s="70">
        <v>4.14</v>
      </c>
      <c r="Q14" s="28">
        <f t="shared" si="0"/>
        <v>28492.17</v>
      </c>
      <c r="R14" s="28">
        <v>25</v>
      </c>
      <c r="S14" s="28">
        <f t="shared" si="1"/>
        <v>7123.0425</v>
      </c>
      <c r="T14" s="72">
        <v>25</v>
      </c>
      <c r="U14" s="28">
        <f t="shared" si="2"/>
        <v>8903.803124999999</v>
      </c>
      <c r="V14" s="76">
        <v>10</v>
      </c>
      <c r="W14" s="28">
        <f t="shared" si="3"/>
        <v>4451.9015625</v>
      </c>
      <c r="X14" s="28">
        <v>7.5</v>
      </c>
      <c r="Y14" s="28">
        <f t="shared" si="4"/>
        <v>3338.9261718749995</v>
      </c>
      <c r="Z14" s="76">
        <v>30</v>
      </c>
      <c r="AA14" s="28">
        <f t="shared" si="5"/>
        <v>13355.7046875</v>
      </c>
      <c r="AB14" s="30">
        <f t="shared" si="6"/>
        <v>25536.60201822917</v>
      </c>
      <c r="AC14" s="77"/>
      <c r="AD14" s="51"/>
      <c r="AE14" s="52"/>
      <c r="AF14" s="52"/>
      <c r="AG14" s="51"/>
      <c r="AH14" s="53"/>
      <c r="AI14" s="52"/>
      <c r="AJ14" s="52"/>
      <c r="AK14" s="51"/>
      <c r="AT14" s="54"/>
      <c r="AU14" s="55"/>
    </row>
    <row r="15" spans="1:47" s="13" customFormat="1" ht="18" customHeight="1">
      <c r="A15" s="23">
        <v>11</v>
      </c>
      <c r="B15" s="35" t="s">
        <v>41</v>
      </c>
      <c r="C15" s="25" t="s">
        <v>46</v>
      </c>
      <c r="D15" s="26" t="s">
        <v>54</v>
      </c>
      <c r="E15" s="36" t="s">
        <v>83</v>
      </c>
      <c r="F15" s="36" t="s">
        <v>84</v>
      </c>
      <c r="G15" s="37"/>
      <c r="H15" s="28">
        <v>1</v>
      </c>
      <c r="I15" s="36" t="s">
        <v>19</v>
      </c>
      <c r="J15" s="38" t="s">
        <v>55</v>
      </c>
      <c r="K15" s="29" t="s">
        <v>56</v>
      </c>
      <c r="L15" s="40">
        <v>17697</v>
      </c>
      <c r="M15" s="40">
        <v>1</v>
      </c>
      <c r="N15" s="40">
        <v>1</v>
      </c>
      <c r="O15" s="40">
        <v>9</v>
      </c>
      <c r="P15" s="36">
        <v>3.36</v>
      </c>
      <c r="Q15" s="28">
        <f t="shared" si="0"/>
        <v>29730.960000000003</v>
      </c>
      <c r="R15" s="28">
        <v>25</v>
      </c>
      <c r="S15" s="28">
        <f t="shared" si="1"/>
        <v>7432.740000000002</v>
      </c>
      <c r="T15" s="28">
        <v>25</v>
      </c>
      <c r="U15" s="28">
        <f t="shared" si="2"/>
        <v>9290.925000000001</v>
      </c>
      <c r="V15" s="47">
        <v>10</v>
      </c>
      <c r="W15" s="28">
        <f t="shared" si="3"/>
        <v>4645.4625</v>
      </c>
      <c r="X15" s="28">
        <v>7.5</v>
      </c>
      <c r="Y15" s="28">
        <f t="shared" si="4"/>
        <v>3484.0968750000006</v>
      </c>
      <c r="Z15" s="47">
        <v>30</v>
      </c>
      <c r="AA15" s="28">
        <f t="shared" si="5"/>
        <v>13936.387499999999</v>
      </c>
      <c r="AB15" s="30">
        <f t="shared" si="6"/>
        <v>34260.285937500004</v>
      </c>
      <c r="AD15" s="14"/>
      <c r="AE15" s="15"/>
      <c r="AF15" s="15"/>
      <c r="AG15" s="14"/>
      <c r="AH15" s="2"/>
      <c r="AI15" s="15"/>
      <c r="AJ15" s="15"/>
      <c r="AK15" s="14"/>
      <c r="AT15" s="16"/>
      <c r="AU15" s="17"/>
    </row>
    <row r="16" spans="1:47" s="13" customFormat="1" ht="21.75" customHeight="1">
      <c r="A16" s="23">
        <v>12</v>
      </c>
      <c r="B16" s="35" t="s">
        <v>67</v>
      </c>
      <c r="C16" s="25" t="s">
        <v>68</v>
      </c>
      <c r="D16" s="26" t="s">
        <v>18</v>
      </c>
      <c r="E16" s="36" t="s">
        <v>69</v>
      </c>
      <c r="F16" s="36" t="s">
        <v>66</v>
      </c>
      <c r="G16" s="37"/>
      <c r="H16" s="28">
        <v>1</v>
      </c>
      <c r="I16" s="36" t="s">
        <v>19</v>
      </c>
      <c r="J16" s="38" t="s">
        <v>70</v>
      </c>
      <c r="K16" s="29" t="s">
        <v>71</v>
      </c>
      <c r="L16" s="40">
        <v>17697</v>
      </c>
      <c r="M16" s="40">
        <v>1</v>
      </c>
      <c r="N16" s="40">
        <v>1</v>
      </c>
      <c r="O16" s="40">
        <v>10</v>
      </c>
      <c r="P16" s="36">
        <v>5.2</v>
      </c>
      <c r="Q16" s="28">
        <f>(L16*P16)*O16/18</f>
        <v>51124.66666666667</v>
      </c>
      <c r="R16" s="28">
        <v>25</v>
      </c>
      <c r="S16" s="28">
        <f t="shared" si="1"/>
        <v>12781.166666666668</v>
      </c>
      <c r="T16" s="28">
        <v>25</v>
      </c>
      <c r="U16" s="28">
        <f t="shared" si="2"/>
        <v>15976.458333333336</v>
      </c>
      <c r="V16" s="47">
        <v>10</v>
      </c>
      <c r="W16" s="28">
        <f t="shared" si="3"/>
        <v>7988.229166666668</v>
      </c>
      <c r="X16" s="28">
        <v>7.5</v>
      </c>
      <c r="Y16" s="28">
        <f t="shared" si="4"/>
        <v>5991.171875000001</v>
      </c>
      <c r="Z16" s="47">
        <v>30</v>
      </c>
      <c r="AA16" s="28">
        <f t="shared" si="5"/>
        <v>23964.6875</v>
      </c>
      <c r="AB16" s="30">
        <f t="shared" si="6"/>
        <v>65459.10011574075</v>
      </c>
      <c r="AD16" s="14"/>
      <c r="AE16" s="15"/>
      <c r="AF16" s="15"/>
      <c r="AG16" s="14"/>
      <c r="AH16" s="2"/>
      <c r="AI16" s="15"/>
      <c r="AJ16" s="15"/>
      <c r="AK16" s="14"/>
      <c r="AT16" s="16"/>
      <c r="AU16" s="17"/>
    </row>
    <row r="17" spans="1:47" s="13" customFormat="1" ht="19.5" customHeight="1">
      <c r="A17" s="23">
        <v>13</v>
      </c>
      <c r="B17" s="35" t="s">
        <v>57</v>
      </c>
      <c r="C17" s="25" t="s">
        <v>33</v>
      </c>
      <c r="D17" s="26" t="s">
        <v>18</v>
      </c>
      <c r="E17" s="36" t="s">
        <v>74</v>
      </c>
      <c r="F17" s="36" t="s">
        <v>25</v>
      </c>
      <c r="G17" s="37"/>
      <c r="H17" s="28">
        <v>1</v>
      </c>
      <c r="I17" s="36" t="s">
        <v>19</v>
      </c>
      <c r="J17" s="38" t="s">
        <v>47</v>
      </c>
      <c r="K17" s="39" t="s">
        <v>48</v>
      </c>
      <c r="L17" s="40">
        <v>17697</v>
      </c>
      <c r="M17" s="40">
        <v>1</v>
      </c>
      <c r="N17" s="40">
        <v>1</v>
      </c>
      <c r="O17" s="40">
        <v>7</v>
      </c>
      <c r="P17" s="36">
        <v>4.1</v>
      </c>
      <c r="Q17" s="28">
        <f t="shared" si="0"/>
        <v>28216.88333333333</v>
      </c>
      <c r="R17" s="28">
        <v>25</v>
      </c>
      <c r="S17" s="28">
        <f t="shared" si="1"/>
        <v>7054.220833333333</v>
      </c>
      <c r="T17" s="28">
        <v>25</v>
      </c>
      <c r="U17" s="28">
        <f t="shared" si="2"/>
        <v>8817.776041666666</v>
      </c>
      <c r="V17" s="47">
        <v>10</v>
      </c>
      <c r="W17" s="28">
        <f t="shared" si="3"/>
        <v>4408.888020833332</v>
      </c>
      <c r="X17" s="28">
        <v>7.5</v>
      </c>
      <c r="Y17" s="28">
        <f t="shared" si="4"/>
        <v>3306.6660156249995</v>
      </c>
      <c r="Z17" s="47">
        <v>30</v>
      </c>
      <c r="AA17" s="28">
        <f>(Q17+U17+S17)*30%</f>
        <v>13226.664062499998</v>
      </c>
      <c r="AB17" s="30">
        <f t="shared" si="6"/>
        <v>25289.871563946755</v>
      </c>
      <c r="AD17" s="14"/>
      <c r="AE17" s="15"/>
      <c r="AF17" s="15"/>
      <c r="AG17" s="14"/>
      <c r="AH17" s="2"/>
      <c r="AI17" s="15"/>
      <c r="AJ17" s="15"/>
      <c r="AK17" s="14"/>
      <c r="AT17" s="16"/>
      <c r="AU17" s="17"/>
    </row>
    <row r="18" spans="1:44" s="4" customFormat="1" ht="18" customHeight="1" thickBot="1">
      <c r="A18" s="56">
        <v>14</v>
      </c>
      <c r="B18" s="57" t="s">
        <v>59</v>
      </c>
      <c r="C18" s="58"/>
      <c r="D18" s="59" t="s">
        <v>18</v>
      </c>
      <c r="E18" s="59" t="s">
        <v>25</v>
      </c>
      <c r="F18" s="59" t="s">
        <v>25</v>
      </c>
      <c r="G18" s="59"/>
      <c r="H18" s="60">
        <v>7</v>
      </c>
      <c r="I18" s="61" t="s">
        <v>19</v>
      </c>
      <c r="J18" s="62" t="s">
        <v>47</v>
      </c>
      <c r="K18" s="63" t="s">
        <v>48</v>
      </c>
      <c r="L18" s="60">
        <v>17697</v>
      </c>
      <c r="M18" s="60">
        <v>7</v>
      </c>
      <c r="N18" s="60">
        <v>7</v>
      </c>
      <c r="O18" s="60">
        <v>169</v>
      </c>
      <c r="P18" s="64" t="s">
        <v>62</v>
      </c>
      <c r="Q18" s="60">
        <f>(L18*P18)*O18/18</f>
        <v>681236.1833333332</v>
      </c>
      <c r="R18" s="60">
        <v>25</v>
      </c>
      <c r="S18" s="28">
        <f t="shared" si="1"/>
        <v>170309.0458333333</v>
      </c>
      <c r="T18" s="60">
        <v>25</v>
      </c>
      <c r="U18" s="28">
        <f t="shared" si="2"/>
        <v>212886.30729166663</v>
      </c>
      <c r="V18" s="65">
        <v>10</v>
      </c>
      <c r="W18" s="28">
        <f t="shared" si="3"/>
        <v>106443.15364583331</v>
      </c>
      <c r="X18" s="28">
        <v>7.5</v>
      </c>
      <c r="Y18" s="28">
        <f t="shared" si="4"/>
        <v>79832.36523437497</v>
      </c>
      <c r="Z18" s="28">
        <v>30</v>
      </c>
      <c r="AA18" s="28">
        <f t="shared" si="5"/>
        <v>319329.46093749994</v>
      </c>
      <c r="AB18" s="30">
        <f>(Q18+U18+W18+AA18+S18+Y18+O18)/18</f>
        <v>87233.63979311341</v>
      </c>
      <c r="AC18" s="8"/>
      <c r="AD18" s="5"/>
      <c r="AE18" s="5"/>
      <c r="AF18" s="5"/>
      <c r="AG18" s="5"/>
      <c r="AH18" s="2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38" s="18" customFormat="1" ht="18" customHeight="1" thickBot="1">
      <c r="A19" s="94" t="s">
        <v>49</v>
      </c>
      <c r="B19" s="95"/>
      <c r="C19" s="95"/>
      <c r="D19" s="95"/>
      <c r="E19" s="41"/>
      <c r="F19" s="41"/>
      <c r="G19" s="41"/>
      <c r="H19" s="42">
        <f>SUM(H5:H18)</f>
        <v>20</v>
      </c>
      <c r="I19" s="41"/>
      <c r="J19" s="41"/>
      <c r="K19" s="43"/>
      <c r="L19" s="41"/>
      <c r="M19" s="42">
        <f>SUM(M5:M18)</f>
        <v>20</v>
      </c>
      <c r="N19" s="42">
        <f>SUM(N5:N18)</f>
        <v>20</v>
      </c>
      <c r="O19" s="42">
        <f>SUM(O5:O18)</f>
        <v>360</v>
      </c>
      <c r="P19" s="42"/>
      <c r="Q19" s="42">
        <f>SUM(Q5:Q18)</f>
        <v>1507872.8849999998</v>
      </c>
      <c r="R19" s="42"/>
      <c r="S19" s="42">
        <f>SUM(S5:S18)</f>
        <v>376968.22124999994</v>
      </c>
      <c r="T19" s="42"/>
      <c r="U19" s="42">
        <f>SUM(U5:U18)</f>
        <v>471210.27656249993</v>
      </c>
      <c r="V19" s="48"/>
      <c r="W19" s="42">
        <f>SUM(W5:W18)</f>
        <v>235605.13828124997</v>
      </c>
      <c r="X19" s="42"/>
      <c r="Y19" s="42">
        <f>SUM(Y5:Y18)</f>
        <v>176703.8537109375</v>
      </c>
      <c r="Z19" s="48"/>
      <c r="AA19" s="42">
        <f>SUM(AA5:AA18)</f>
        <v>706815.41484375</v>
      </c>
      <c r="AB19" s="44">
        <f>SUM(AB5:AB18)</f>
        <v>1949027.6594292533</v>
      </c>
      <c r="AC19" s="22"/>
      <c r="AD19" s="14"/>
      <c r="AE19" s="15"/>
      <c r="AF19" s="15"/>
      <c r="AG19" s="15"/>
      <c r="AH19" s="2"/>
      <c r="AI19" s="15"/>
      <c r="AJ19" s="15"/>
      <c r="AK19" s="14"/>
      <c r="AL19" s="19"/>
    </row>
    <row r="20" spans="1:34" ht="15">
      <c r="A20" s="20"/>
      <c r="B20" s="20"/>
      <c r="C20" s="21"/>
      <c r="D20" s="20"/>
      <c r="E20" s="20"/>
      <c r="F20" s="20"/>
      <c r="G20" s="20"/>
      <c r="H20" s="20"/>
      <c r="I20" s="20"/>
      <c r="J20" s="96"/>
      <c r="K20" s="96"/>
      <c r="L20" s="46"/>
      <c r="M20" s="46"/>
      <c r="N20" s="46"/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0"/>
      <c r="AA20" s="20"/>
      <c r="AB20" s="20"/>
      <c r="AH20" s="2"/>
    </row>
    <row r="21" spans="1:34" ht="19.5" customHeight="1">
      <c r="A21" s="20"/>
      <c r="B21" s="20"/>
      <c r="C21" s="21"/>
      <c r="D21" s="20" t="s">
        <v>60</v>
      </c>
      <c r="E21" s="20"/>
      <c r="F21" s="20"/>
      <c r="G21" s="20"/>
      <c r="H21" s="90" t="s">
        <v>61</v>
      </c>
      <c r="I21" s="91"/>
      <c r="J21" s="91"/>
      <c r="Z21" s="46"/>
      <c r="AA21" s="46"/>
      <c r="AB21" s="20"/>
      <c r="AH21" s="2"/>
    </row>
    <row r="22" spans="1:34" ht="15">
      <c r="A22" s="20"/>
      <c r="B22" s="20"/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H22" s="2"/>
    </row>
    <row r="23" ht="12.75">
      <c r="AH23" s="2"/>
    </row>
  </sheetData>
  <sheetProtection/>
  <mergeCells count="28">
    <mergeCell ref="H21:J21"/>
    <mergeCell ref="Z3:AA3"/>
    <mergeCell ref="I3:I4"/>
    <mergeCell ref="A19:D19"/>
    <mergeCell ref="J20:K20"/>
    <mergeCell ref="O3:O4"/>
    <mergeCell ref="P3:P4"/>
    <mergeCell ref="Q3:Q4"/>
    <mergeCell ref="T3:U3"/>
    <mergeCell ref="N3:N4"/>
    <mergeCell ref="A1:AB1"/>
    <mergeCell ref="A2:AB2"/>
    <mergeCell ref="A3:A4"/>
    <mergeCell ref="B3:B4"/>
    <mergeCell ref="C3:C4"/>
    <mergeCell ref="AB3:AB4"/>
    <mergeCell ref="D3:D4"/>
    <mergeCell ref="R3:S3"/>
    <mergeCell ref="X3:Y3"/>
    <mergeCell ref="V3:W3"/>
    <mergeCell ref="M3:M4"/>
    <mergeCell ref="E3:E4"/>
    <mergeCell ref="F3:F4"/>
    <mergeCell ref="G3:G4"/>
    <mergeCell ref="H3:H4"/>
    <mergeCell ref="J3:J4"/>
    <mergeCell ref="L3:L4"/>
    <mergeCell ref="K3:K4"/>
  </mergeCells>
  <printOptions/>
  <pageMargins left="0.3937007874015748" right="0" top="0.3937007874015748" bottom="0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СОШ №2 Г.ПАВЛОДАРА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2020-09-21T06:44:26Z</cp:lastPrinted>
  <dcterms:created xsi:type="dcterms:W3CDTF">2013-09-13T04:00:10Z</dcterms:created>
  <dcterms:modified xsi:type="dcterms:W3CDTF">2020-10-25T13:03:58Z</dcterms:modified>
  <cp:category/>
  <cp:version/>
  <cp:contentType/>
  <cp:contentStatus/>
</cp:coreProperties>
</file>